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" windowWidth="23940" windowHeight="19780" activeTab="0"/>
  </bookViews>
  <sheets>
    <sheet name="Sheet1 - HEIF 5 Calculation" sheetId="1" r:id="rId1"/>
  </sheets>
  <definedNames/>
  <calcPr fullCalcOnLoad="1"/>
</workbook>
</file>

<file path=xl/sharedStrings.xml><?xml version="1.0" encoding="utf-8"?>
<sst xmlns="http://schemas.openxmlformats.org/spreadsheetml/2006/main" count="157" uniqueCount="148">
  <si>
    <t>Coventry University</t>
  </si>
  <si>
    <t>University of Durham</t>
  </si>
  <si>
    <t>London Business School</t>
  </si>
  <si>
    <t>University of Nottingham</t>
  </si>
  <si>
    <t>University of Surrey</t>
  </si>
  <si>
    <t>Queen Mary, University of London</t>
  </si>
  <si>
    <t>University of Sheffield</t>
  </si>
  <si>
    <t>University of York</t>
  </si>
  <si>
    <t>University of Warwick</t>
  </si>
  <si>
    <t>University of Bristol</t>
  </si>
  <si>
    <t>Cranfield University</t>
  </si>
  <si>
    <t>University of Birmingham</t>
  </si>
  <si>
    <t>University of Liverpool</t>
  </si>
  <si>
    <t>University of Newcastle upon Tyne</t>
  </si>
  <si>
    <t>University of Cambridge</t>
  </si>
  <si>
    <t>King's College London</t>
  </si>
  <si>
    <t>University of Leeds</t>
  </si>
  <si>
    <t>University of Southampton</t>
  </si>
  <si>
    <t>University of Hertfordshire</t>
  </si>
  <si>
    <t>University of Manchester</t>
  </si>
  <si>
    <t>University College London</t>
  </si>
  <si>
    <t>Imperial College London</t>
  </si>
  <si>
    <t>University of Oxford</t>
  </si>
  <si>
    <t>Total</t>
  </si>
  <si>
    <t>* Dartington College of Art merged with University College Falmouth</t>
  </si>
  <si>
    <t>Royal Holloway, University of London</t>
  </si>
  <si>
    <t>University of Derby</t>
  </si>
  <si>
    <t>University of East London</t>
  </si>
  <si>
    <t>University of Chester</t>
  </si>
  <si>
    <t>Roehampton University</t>
  </si>
  <si>
    <t>School of Oriental and African Studies</t>
  </si>
  <si>
    <t>Middlesex University</t>
  </si>
  <si>
    <t>Thames Valley University</t>
  </si>
  <si>
    <t>Bournemouth University</t>
  </si>
  <si>
    <t>Kingston University</t>
  </si>
  <si>
    <t>Liverpool Hope University</t>
  </si>
  <si>
    <t>London South Bank University</t>
  </si>
  <si>
    <t>University of Essex</t>
  </si>
  <si>
    <t>Keele University</t>
  </si>
  <si>
    <t>University of Portsmouth</t>
  </si>
  <si>
    <t>Buckinghamshire New University</t>
  </si>
  <si>
    <t>University of Kent</t>
  </si>
  <si>
    <t>Nottingham Trent University</t>
  </si>
  <si>
    <t>Southampton Solent University</t>
  </si>
  <si>
    <t>Canterbury Christ Church University</t>
  </si>
  <si>
    <t>Open University</t>
  </si>
  <si>
    <t>University of Huddersfield</t>
  </si>
  <si>
    <t>St George's Hospital Medical School</t>
  </si>
  <si>
    <t>De Montfort University</t>
  </si>
  <si>
    <t>University of Brighton</t>
  </si>
  <si>
    <t>University of Sunderland</t>
  </si>
  <si>
    <t>Institute of Cancer Research</t>
  </si>
  <si>
    <t>University of Bradford</t>
  </si>
  <si>
    <t>Brunel University</t>
  </si>
  <si>
    <t>University of the West of England, Bristol</t>
  </si>
  <si>
    <t>University of Northampton</t>
  </si>
  <si>
    <t>Royal Veterinary College</t>
  </si>
  <si>
    <t>Staffordshire University</t>
  </si>
  <si>
    <t>Sheffield Hallam University</t>
  </si>
  <si>
    <t>University of Westminster</t>
  </si>
  <si>
    <t>University of Northumbria at Newcastle</t>
  </si>
  <si>
    <t>University of Teesside</t>
  </si>
  <si>
    <t>Birmingham City University</t>
  </si>
  <si>
    <t>Manchester Metropolitan University</t>
  </si>
  <si>
    <t>Leeds Metropolitan University</t>
  </si>
  <si>
    <t>University of Plymouth</t>
  </si>
  <si>
    <t>London Metropolitan University</t>
  </si>
  <si>
    <t>Loughborough University</t>
  </si>
  <si>
    <t>Oxford Brookes University</t>
  </si>
  <si>
    <t>City University, London</t>
  </si>
  <si>
    <t>Aston University</t>
  </si>
  <si>
    <t>University of Greenwich</t>
  </si>
  <si>
    <t>University of East Anglia</t>
  </si>
  <si>
    <t>University of Salford</t>
  </si>
  <si>
    <t>University of Sussex</t>
  </si>
  <si>
    <t>Liverpool John Moores University</t>
  </si>
  <si>
    <t>University of Hull</t>
  </si>
  <si>
    <t>University of Leicester</t>
  </si>
  <si>
    <t>University of Wolverhampton</t>
  </si>
  <si>
    <t>University of Reading</t>
  </si>
  <si>
    <t>Lancaster University</t>
  </si>
  <si>
    <t>Anglia Ruskin University</t>
  </si>
  <si>
    <t>University of Bath</t>
  </si>
  <si>
    <t>Institute of Education</t>
  </si>
  <si>
    <t>University of the Arts London</t>
  </si>
  <si>
    <t>University of Exeter</t>
  </si>
  <si>
    <t>University of Central Lancashire</t>
  </si>
  <si>
    <t>London School of Economics and Political Science</t>
  </si>
  <si>
    <t>Comparison of HEIF4 and HEIF 5 allocation, showing percentage change</t>
  </si>
  <si>
    <t>RATIO</t>
  </si>
  <si>
    <t>Rules Applied</t>
  </si>
  <si>
    <t>University</t>
  </si>
  <si>
    <t>Total HEIF eligible income weighted 1:2:7 (£000s)</t>
  </si>
  <si>
    <t>HEIF 4 (funding 2010-2011)</t>
  </si>
  <si>
    <t>Allocation With Only The Ratio Applied</t>
  </si>
  <si>
    <t>Percentage change</t>
  </si>
  <si>
    <t>Below 250k</t>
  </si>
  <si>
    <t>Upper cap</t>
  </si>
  <si>
    <t>Lower cap</t>
  </si>
  <si>
    <t>Allocation With The Rules Applied</t>
  </si>
  <si>
    <t>Actual HEIF 5</t>
  </si>
  <si>
    <t>Difference</t>
  </si>
  <si>
    <t>Actual ratio</t>
  </si>
  <si>
    <t>Dartington College of Arts*</t>
  </si>
  <si>
    <t>-</t>
  </si>
  <si>
    <t>University of London</t>
  </si>
  <si>
    <t>Leeds College of Music</t>
  </si>
  <si>
    <t>Heythrop College</t>
  </si>
  <si>
    <t>Rose Bruford College</t>
  </si>
  <si>
    <t>Courtauld Institute of Art</t>
  </si>
  <si>
    <t>Bath Spa University</t>
  </si>
  <si>
    <t>Writtle College</t>
  </si>
  <si>
    <t>Leeds Trinity &amp; All Saints</t>
  </si>
  <si>
    <t>Newman University College</t>
  </si>
  <si>
    <t>Norwich School of Art &amp; Design</t>
  </si>
  <si>
    <t>Ravensbourne College of Design and Communication</t>
  </si>
  <si>
    <t>Edge Hill University</t>
  </si>
  <si>
    <t>University College Plymouth St Mark &amp; St John</t>
  </si>
  <si>
    <t>Liverpool Institute for Performing Arts</t>
  </si>
  <si>
    <t>Central School of Speech and Drama</t>
  </si>
  <si>
    <t>University of Cumbria</t>
  </si>
  <si>
    <t>St Mary's University College</t>
  </si>
  <si>
    <t>Arts Institute at Bournemouth</t>
  </si>
  <si>
    <t>Royal Academy of Music</t>
  </si>
  <si>
    <t>Bishop Grosseteste University College, Lincoln</t>
  </si>
  <si>
    <t>York St John University</t>
  </si>
  <si>
    <t>Royal Agricultural College</t>
  </si>
  <si>
    <t>University College Birmingham</t>
  </si>
  <si>
    <t>University College for the Creative Arts at Canterbury, Epsom, Farnham, Maidstone</t>
  </si>
  <si>
    <t>University of Winchester</t>
  </si>
  <si>
    <t>School of Pharmacy</t>
  </si>
  <si>
    <t>London School of Hygiene &amp; Tropical Medicine</t>
  </si>
  <si>
    <t>Royal College of Music</t>
  </si>
  <si>
    <t>Conservatoire for Dance and Drama</t>
  </si>
  <si>
    <t>University of Worcester</t>
  </si>
  <si>
    <t>Harper Adams University College</t>
  </si>
  <si>
    <t>Royal Northern College of Music</t>
  </si>
  <si>
    <t>University College Falmouth</t>
  </si>
  <si>
    <t>University of Chichester</t>
  </si>
  <si>
    <t>University of Lincoln</t>
  </si>
  <si>
    <t>Royal College of Art</t>
  </si>
  <si>
    <t>Guildhall School of Music &amp; Drama</t>
  </si>
  <si>
    <t>University of Bolton</t>
  </si>
  <si>
    <t>University of Bedfordshire</t>
  </si>
  <si>
    <t>Goldsmiths College, University of London</t>
  </si>
  <si>
    <t>University of Gloucestershire</t>
  </si>
  <si>
    <t>Trinity Laban Conservatoire of Music and Dance</t>
  </si>
  <si>
    <t>Birkbeck College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</si>
</sst>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"/>
  </numFmts>
  <fonts count="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1"/>
      <color indexed="9"/>
      <name val="Helvetica Neue"/>
      <family val="0"/>
    </font>
    <font>
      <sz val="11"/>
      <color indexed="9"/>
      <name val="Arial Bold"/>
      <family val="0"/>
    </font>
    <font>
      <sz val="11"/>
      <color indexed="9"/>
      <name val="Arial"/>
      <family val="0"/>
    </font>
    <font>
      <sz val="11"/>
      <color indexed="9"/>
      <name val="Helvetica Neue"/>
      <family val="0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left" wrapText="1"/>
    </xf>
    <xf numFmtId="3" fontId="3" fillId="2" borderId="2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3" fontId="4" fillId="5" borderId="2" xfId="0" applyNumberFormat="1" applyFont="1" applyFill="1" applyBorder="1" applyAlignment="1">
      <alignment/>
    </xf>
    <xf numFmtId="3" fontId="4" fillId="5" borderId="2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 wrapText="1"/>
    </xf>
    <xf numFmtId="1" fontId="5" fillId="5" borderId="2" xfId="0" applyNumberFormat="1" applyFont="1" applyFill="1" applyBorder="1" applyAlignment="1">
      <alignment horizontal="right" wrapText="1"/>
    </xf>
    <xf numFmtId="3" fontId="5" fillId="5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 wrapText="1"/>
    </xf>
    <xf numFmtId="164" fontId="5" fillId="5" borderId="2" xfId="0" applyNumberFormat="1" applyFont="1" applyFill="1" applyBorder="1" applyAlignment="1">
      <alignment wrapText="1"/>
    </xf>
    <xf numFmtId="1" fontId="5" fillId="5" borderId="2" xfId="0" applyNumberFormat="1" applyFont="1" applyFill="1" applyBorder="1" applyAlignment="1">
      <alignment wrapText="1"/>
    </xf>
    <xf numFmtId="3" fontId="5" fillId="5" borderId="2" xfId="0" applyNumberFormat="1" applyFont="1" applyFill="1" applyBorder="1" applyAlignment="1">
      <alignment wrapText="1"/>
    </xf>
    <xf numFmtId="3" fontId="4" fillId="6" borderId="2" xfId="0" applyNumberFormat="1" applyFont="1" applyFill="1" applyBorder="1" applyAlignment="1">
      <alignment/>
    </xf>
    <xf numFmtId="4" fontId="5" fillId="5" borderId="2" xfId="0" applyNumberFormat="1" applyFont="1" applyFill="1" applyBorder="1" applyAlignment="1">
      <alignment wrapText="1"/>
    </xf>
    <xf numFmtId="3" fontId="3" fillId="5" borderId="2" xfId="0" applyNumberFormat="1" applyFont="1" applyFill="1" applyBorder="1" applyAlignment="1">
      <alignment/>
    </xf>
    <xf numFmtId="3" fontId="2" fillId="5" borderId="2" xfId="0" applyNumberFormat="1" applyFont="1" applyFill="1" applyBorder="1" applyAlignment="1">
      <alignment/>
    </xf>
    <xf numFmtId="164" fontId="2" fillId="5" borderId="2" xfId="0" applyNumberFormat="1" applyFont="1" applyFill="1" applyBorder="1" applyAlignment="1">
      <alignment/>
    </xf>
    <xf numFmtId="3" fontId="2" fillId="6" borderId="2" xfId="0" applyNumberFormat="1" applyFont="1" applyFill="1" applyBorder="1" applyAlignment="1">
      <alignment/>
    </xf>
    <xf numFmtId="4" fontId="2" fillId="5" borderId="2" xfId="0" applyNumberFormat="1" applyFont="1" applyFill="1" applyBorder="1" applyAlignment="1">
      <alignment/>
    </xf>
    <xf numFmtId="3" fontId="4" fillId="5" borderId="3" xfId="0" applyNumberFormat="1" applyFont="1" applyFill="1" applyBorder="1" applyAlignment="1">
      <alignment/>
    </xf>
    <xf numFmtId="0" fontId="1" fillId="5" borderId="4" xfId="0" applyNumberFormat="1" applyFont="1" applyFill="1" applyBorder="1" applyAlignment="1">
      <alignment/>
    </xf>
    <xf numFmtId="0" fontId="1" fillId="5" borderId="5" xfId="0" applyNumberFormat="1" applyFont="1" applyFill="1" applyBorder="1" applyAlignment="1">
      <alignment/>
    </xf>
    <xf numFmtId="3" fontId="2" fillId="5" borderId="5" xfId="0" applyNumberFormat="1" applyFont="1" applyFill="1" applyBorder="1" applyAlignment="1">
      <alignment/>
    </xf>
    <xf numFmtId="3" fontId="2" fillId="6" borderId="5" xfId="0" applyNumberFormat="1" applyFont="1" applyFill="1" applyBorder="1" applyAlignment="1">
      <alignment/>
    </xf>
    <xf numFmtId="1" fontId="2" fillId="5" borderId="5" xfId="0" applyNumberFormat="1" applyFont="1" applyFill="1" applyBorder="1" applyAlignment="1">
      <alignment/>
    </xf>
    <xf numFmtId="4" fontId="2" fillId="5" borderId="5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0C0C0"/>
      <rgbColor rgb="00F3EB00"/>
      <rgbColor rgb="00C0EDFE"/>
      <rgbColor rgb="00FFFFFF"/>
      <rgbColor rgb="00D2F1F3"/>
      <rgbColor rgb="00FFFFFF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showGridLines="0" tabSelected="1" workbookViewId="0" topLeftCell="A77">
      <selection activeCell="F136" sqref="F136"/>
    </sheetView>
  </sheetViews>
  <sheetFormatPr defaultColWidth="11.19921875" defaultRowHeight="19.5" customHeight="1"/>
  <cols>
    <col min="1" max="1" width="34" style="1" customWidth="1"/>
    <col min="2" max="2" width="14.3984375" style="1" customWidth="1"/>
    <col min="3" max="3" width="12" style="1" customWidth="1"/>
    <col min="4" max="4" width="13.69921875" style="1" customWidth="1"/>
    <col min="5" max="5" width="9.3984375" style="1" customWidth="1"/>
    <col min="6" max="8" width="6.09765625" style="1" customWidth="1"/>
    <col min="9" max="9" width="11.8984375" style="1" customWidth="1"/>
    <col min="10" max="10" width="10" style="1" customWidth="1"/>
    <col min="11" max="11" width="10.69921875" style="1" customWidth="1"/>
    <col min="12" max="12" width="8.296875" style="1" customWidth="1"/>
    <col min="13" max="16384" width="10.296875" style="1" customWidth="1"/>
  </cols>
  <sheetData>
    <row r="1" spans="1:12" ht="27.75">
      <c r="A1" s="2" t="s">
        <v>88</v>
      </c>
      <c r="B1" s="3" t="s">
        <v>89</v>
      </c>
      <c r="C1" s="4">
        <v>146.500590673</v>
      </c>
      <c r="D1" s="5"/>
      <c r="E1" s="6"/>
      <c r="F1" s="41" t="s">
        <v>90</v>
      </c>
      <c r="G1" s="41"/>
      <c r="H1" s="41"/>
      <c r="I1" s="5" t="str">
        <f>I134</f>
        <v>OK</v>
      </c>
      <c r="J1" s="7"/>
      <c r="K1" s="2"/>
      <c r="L1" s="8"/>
    </row>
    <row r="2" spans="1:12" ht="51.75">
      <c r="A2" s="9" t="s">
        <v>91</v>
      </c>
      <c r="B2" s="10" t="s">
        <v>92</v>
      </c>
      <c r="C2" s="11" t="s">
        <v>93</v>
      </c>
      <c r="D2" s="11" t="s">
        <v>94</v>
      </c>
      <c r="E2" s="12" t="s">
        <v>95</v>
      </c>
      <c r="F2" s="13" t="s">
        <v>96</v>
      </c>
      <c r="G2" s="13" t="s">
        <v>97</v>
      </c>
      <c r="H2" s="13" t="s">
        <v>98</v>
      </c>
      <c r="I2" s="14" t="s">
        <v>99</v>
      </c>
      <c r="J2" s="15" t="s">
        <v>100</v>
      </c>
      <c r="K2" s="13" t="s">
        <v>101</v>
      </c>
      <c r="L2" s="16" t="s">
        <v>102</v>
      </c>
    </row>
    <row r="3" spans="1:12" ht="12.75" customHeight="1">
      <c r="A3" s="17" t="s">
        <v>103</v>
      </c>
      <c r="B3" s="18" t="s">
        <v>104</v>
      </c>
      <c r="C3" s="18">
        <v>118692</v>
      </c>
      <c r="D3" s="18" t="s">
        <v>104</v>
      </c>
      <c r="E3" s="19" t="s">
        <v>104</v>
      </c>
      <c r="F3" s="20" t="s">
        <v>104</v>
      </c>
      <c r="G3" s="20" t="s">
        <v>104</v>
      </c>
      <c r="H3" s="20" t="s">
        <v>104</v>
      </c>
      <c r="I3" s="21" t="s">
        <v>104</v>
      </c>
      <c r="J3" s="22" t="s">
        <v>104</v>
      </c>
      <c r="K3" s="20" t="s">
        <v>104</v>
      </c>
      <c r="L3" s="23" t="s">
        <v>104</v>
      </c>
    </row>
    <row r="4" spans="1:12" ht="12.75" customHeight="1">
      <c r="A4" s="17" t="s">
        <v>105</v>
      </c>
      <c r="B4" s="17">
        <v>37</v>
      </c>
      <c r="C4" s="17">
        <v>251658</v>
      </c>
      <c r="D4" s="17">
        <f aca="true" t="shared" si="0" ref="D4:D35">B4*$C$1</f>
        <v>5420.521854901001</v>
      </c>
      <c r="E4" s="24">
        <f aca="true" t="shared" si="1" ref="E4:E35">(D4-C4)/C4</f>
        <v>-0.9784607608146731</v>
      </c>
      <c r="F4" s="25" t="str">
        <f aca="true" t="shared" si="2" ref="F4:F35">IF(D4&lt;250000,"YES","NO")</f>
        <v>YES</v>
      </c>
      <c r="G4" s="25" t="str">
        <f aca="true" t="shared" si="3" ref="G4:G35">IF(E4&gt;0.5,"YES","NO")</f>
        <v>NO</v>
      </c>
      <c r="H4" s="25" t="str">
        <f aca="true" t="shared" si="4" ref="H4:H35">IF(E4&lt;-0.5,"YES","NO")</f>
        <v>YES</v>
      </c>
      <c r="I4" s="26">
        <f aca="true" t="shared" si="5" ref="I4:I35">IF(D4&lt;250000,0,IF(E4&lt;-0.5,C4*0.5,IF(E4&gt;0.5,C4*1.5,D4)))</f>
        <v>0</v>
      </c>
      <c r="J4" s="27">
        <v>0</v>
      </c>
      <c r="K4" s="25">
        <f aca="true" t="shared" si="6" ref="K4:K35">J4-I4</f>
        <v>0</v>
      </c>
      <c r="L4" s="28">
        <f aca="true" t="shared" si="7" ref="L4:L35">J4/B4</f>
        <v>0</v>
      </c>
    </row>
    <row r="5" spans="1:12" ht="12.75" customHeight="1">
      <c r="A5" s="17" t="s">
        <v>106</v>
      </c>
      <c r="B5" s="17">
        <v>63</v>
      </c>
      <c r="C5" s="17">
        <v>100000</v>
      </c>
      <c r="D5" s="17">
        <f t="shared" si="0"/>
        <v>9229.537212399</v>
      </c>
      <c r="E5" s="24">
        <f t="shared" si="1"/>
        <v>-0.90770462787601</v>
      </c>
      <c r="F5" s="25" t="str">
        <f t="shared" si="2"/>
        <v>YES</v>
      </c>
      <c r="G5" s="25" t="str">
        <f t="shared" si="3"/>
        <v>NO</v>
      </c>
      <c r="H5" s="25" t="str">
        <f t="shared" si="4"/>
        <v>YES</v>
      </c>
      <c r="I5" s="26">
        <f t="shared" si="5"/>
        <v>0</v>
      </c>
      <c r="J5" s="27">
        <v>0</v>
      </c>
      <c r="K5" s="25">
        <f t="shared" si="6"/>
        <v>0</v>
      </c>
      <c r="L5" s="28">
        <f t="shared" si="7"/>
        <v>0</v>
      </c>
    </row>
    <row r="6" spans="1:12" ht="12.75" customHeight="1">
      <c r="A6" s="17" t="s">
        <v>107</v>
      </c>
      <c r="B6" s="17">
        <v>92</v>
      </c>
      <c r="C6" s="17">
        <v>100000</v>
      </c>
      <c r="D6" s="17">
        <f t="shared" si="0"/>
        <v>13478.054341916</v>
      </c>
      <c r="E6" s="24">
        <f t="shared" si="1"/>
        <v>-0.8652194565808401</v>
      </c>
      <c r="F6" s="25" t="str">
        <f t="shared" si="2"/>
        <v>YES</v>
      </c>
      <c r="G6" s="25" t="str">
        <f t="shared" si="3"/>
        <v>NO</v>
      </c>
      <c r="H6" s="25" t="str">
        <f t="shared" si="4"/>
        <v>YES</v>
      </c>
      <c r="I6" s="26">
        <f t="shared" si="5"/>
        <v>0</v>
      </c>
      <c r="J6" s="27">
        <v>0</v>
      </c>
      <c r="K6" s="25">
        <f t="shared" si="6"/>
        <v>0</v>
      </c>
      <c r="L6" s="28">
        <f t="shared" si="7"/>
        <v>0</v>
      </c>
    </row>
    <row r="7" spans="1:12" ht="12.75" customHeight="1">
      <c r="A7" s="17" t="s">
        <v>108</v>
      </c>
      <c r="B7" s="17">
        <v>130</v>
      </c>
      <c r="C7" s="17">
        <v>100000</v>
      </c>
      <c r="D7" s="17">
        <f t="shared" si="0"/>
        <v>19045.07678749</v>
      </c>
      <c r="E7" s="24">
        <f t="shared" si="1"/>
        <v>-0.8095492321251</v>
      </c>
      <c r="F7" s="25" t="str">
        <f t="shared" si="2"/>
        <v>YES</v>
      </c>
      <c r="G7" s="25" t="str">
        <f t="shared" si="3"/>
        <v>NO</v>
      </c>
      <c r="H7" s="25" t="str">
        <f t="shared" si="4"/>
        <v>YES</v>
      </c>
      <c r="I7" s="26">
        <f t="shared" si="5"/>
        <v>0</v>
      </c>
      <c r="J7" s="27">
        <v>0</v>
      </c>
      <c r="K7" s="25">
        <f t="shared" si="6"/>
        <v>0</v>
      </c>
      <c r="L7" s="28">
        <f t="shared" si="7"/>
        <v>0</v>
      </c>
    </row>
    <row r="8" spans="1:12" ht="12.75" customHeight="1">
      <c r="A8" s="17" t="s">
        <v>109</v>
      </c>
      <c r="B8" s="17">
        <v>172</v>
      </c>
      <c r="C8" s="17">
        <v>100000</v>
      </c>
      <c r="D8" s="17">
        <f t="shared" si="0"/>
        <v>25198.101595756</v>
      </c>
      <c r="E8" s="24">
        <f t="shared" si="1"/>
        <v>-0.7480189840424399</v>
      </c>
      <c r="F8" s="25" t="str">
        <f t="shared" si="2"/>
        <v>YES</v>
      </c>
      <c r="G8" s="25" t="str">
        <f t="shared" si="3"/>
        <v>NO</v>
      </c>
      <c r="H8" s="25" t="str">
        <f t="shared" si="4"/>
        <v>YES</v>
      </c>
      <c r="I8" s="26">
        <f t="shared" si="5"/>
        <v>0</v>
      </c>
      <c r="J8" s="27">
        <v>0</v>
      </c>
      <c r="K8" s="25">
        <f t="shared" si="6"/>
        <v>0</v>
      </c>
      <c r="L8" s="28">
        <f t="shared" si="7"/>
        <v>0</v>
      </c>
    </row>
    <row r="9" spans="1:12" ht="12.75" customHeight="1">
      <c r="A9" s="17" t="s">
        <v>110</v>
      </c>
      <c r="B9" s="17">
        <v>304</v>
      </c>
      <c r="C9" s="17">
        <v>346920</v>
      </c>
      <c r="D9" s="17">
        <f t="shared" si="0"/>
        <v>44536.179564592</v>
      </c>
      <c r="E9" s="24">
        <f t="shared" si="1"/>
        <v>-0.8716240644396632</v>
      </c>
      <c r="F9" s="25" t="str">
        <f t="shared" si="2"/>
        <v>YES</v>
      </c>
      <c r="G9" s="25" t="str">
        <f t="shared" si="3"/>
        <v>NO</v>
      </c>
      <c r="H9" s="25" t="str">
        <f t="shared" si="4"/>
        <v>YES</v>
      </c>
      <c r="I9" s="26">
        <f t="shared" si="5"/>
        <v>0</v>
      </c>
      <c r="J9" s="27">
        <v>0</v>
      </c>
      <c r="K9" s="25">
        <f t="shared" si="6"/>
        <v>0</v>
      </c>
      <c r="L9" s="28">
        <f t="shared" si="7"/>
        <v>0</v>
      </c>
    </row>
    <row r="10" spans="1:12" ht="12.75" customHeight="1">
      <c r="A10" s="17" t="s">
        <v>111</v>
      </c>
      <c r="B10" s="17">
        <v>304</v>
      </c>
      <c r="C10" s="17">
        <v>292056</v>
      </c>
      <c r="D10" s="17">
        <f t="shared" si="0"/>
        <v>44536.179564592</v>
      </c>
      <c r="E10" s="24">
        <f t="shared" si="1"/>
        <v>-0.8475080821329061</v>
      </c>
      <c r="F10" s="25" t="str">
        <f t="shared" si="2"/>
        <v>YES</v>
      </c>
      <c r="G10" s="25" t="str">
        <f t="shared" si="3"/>
        <v>NO</v>
      </c>
      <c r="H10" s="25" t="str">
        <f t="shared" si="4"/>
        <v>YES</v>
      </c>
      <c r="I10" s="26">
        <f t="shared" si="5"/>
        <v>0</v>
      </c>
      <c r="J10" s="27">
        <v>0</v>
      </c>
      <c r="K10" s="25">
        <f t="shared" si="6"/>
        <v>0</v>
      </c>
      <c r="L10" s="28">
        <f t="shared" si="7"/>
        <v>0</v>
      </c>
    </row>
    <row r="11" spans="1:12" ht="12.75" customHeight="1">
      <c r="A11" s="17" t="s">
        <v>112</v>
      </c>
      <c r="B11" s="17">
        <v>331</v>
      </c>
      <c r="C11" s="17">
        <v>207739</v>
      </c>
      <c r="D11" s="17">
        <f t="shared" si="0"/>
        <v>48491.695512763</v>
      </c>
      <c r="E11" s="24">
        <f t="shared" si="1"/>
        <v>-0.766573943685283</v>
      </c>
      <c r="F11" s="25" t="str">
        <f t="shared" si="2"/>
        <v>YES</v>
      </c>
      <c r="G11" s="25" t="str">
        <f t="shared" si="3"/>
        <v>NO</v>
      </c>
      <c r="H11" s="25" t="str">
        <f t="shared" si="4"/>
        <v>YES</v>
      </c>
      <c r="I11" s="26">
        <f t="shared" si="5"/>
        <v>0</v>
      </c>
      <c r="J11" s="27">
        <v>0</v>
      </c>
      <c r="K11" s="25">
        <f t="shared" si="6"/>
        <v>0</v>
      </c>
      <c r="L11" s="28">
        <f t="shared" si="7"/>
        <v>0</v>
      </c>
    </row>
    <row r="12" spans="1:12" ht="12.75" customHeight="1">
      <c r="A12" s="17" t="s">
        <v>113</v>
      </c>
      <c r="B12" s="17">
        <v>339</v>
      </c>
      <c r="C12" s="17">
        <v>160909</v>
      </c>
      <c r="D12" s="17">
        <f t="shared" si="0"/>
        <v>49663.700238147</v>
      </c>
      <c r="E12" s="24">
        <f t="shared" si="1"/>
        <v>-0.6913553608676519</v>
      </c>
      <c r="F12" s="25" t="str">
        <f t="shared" si="2"/>
        <v>YES</v>
      </c>
      <c r="G12" s="25" t="str">
        <f t="shared" si="3"/>
        <v>NO</v>
      </c>
      <c r="H12" s="25" t="str">
        <f t="shared" si="4"/>
        <v>YES</v>
      </c>
      <c r="I12" s="26">
        <f t="shared" si="5"/>
        <v>0</v>
      </c>
      <c r="J12" s="27">
        <v>0</v>
      </c>
      <c r="K12" s="25">
        <f t="shared" si="6"/>
        <v>0</v>
      </c>
      <c r="L12" s="28">
        <f t="shared" si="7"/>
        <v>0</v>
      </c>
    </row>
    <row r="13" spans="1:12" ht="12.75" customHeight="1">
      <c r="A13" s="17" t="s">
        <v>114</v>
      </c>
      <c r="B13" s="17">
        <v>343</v>
      </c>
      <c r="C13" s="17">
        <v>127812</v>
      </c>
      <c r="D13" s="17">
        <f t="shared" si="0"/>
        <v>50249.702600839</v>
      </c>
      <c r="E13" s="24">
        <f t="shared" si="1"/>
        <v>-0.6068467546017667</v>
      </c>
      <c r="F13" s="25" t="str">
        <f t="shared" si="2"/>
        <v>YES</v>
      </c>
      <c r="G13" s="25" t="str">
        <f t="shared" si="3"/>
        <v>NO</v>
      </c>
      <c r="H13" s="25" t="str">
        <f t="shared" si="4"/>
        <v>YES</v>
      </c>
      <c r="I13" s="26">
        <f t="shared" si="5"/>
        <v>0</v>
      </c>
      <c r="J13" s="27">
        <v>0</v>
      </c>
      <c r="K13" s="25">
        <f t="shared" si="6"/>
        <v>0</v>
      </c>
      <c r="L13" s="28">
        <f t="shared" si="7"/>
        <v>0</v>
      </c>
    </row>
    <row r="14" spans="1:12" ht="12.75" customHeight="1">
      <c r="A14" s="17" t="s">
        <v>115</v>
      </c>
      <c r="B14" s="17">
        <v>353</v>
      </c>
      <c r="C14" s="17">
        <v>180000</v>
      </c>
      <c r="D14" s="17">
        <f t="shared" si="0"/>
        <v>51714.708507569005</v>
      </c>
      <c r="E14" s="24">
        <f t="shared" si="1"/>
        <v>-0.7126960638468388</v>
      </c>
      <c r="F14" s="25" t="str">
        <f t="shared" si="2"/>
        <v>YES</v>
      </c>
      <c r="G14" s="25" t="str">
        <f t="shared" si="3"/>
        <v>NO</v>
      </c>
      <c r="H14" s="25" t="str">
        <f t="shared" si="4"/>
        <v>YES</v>
      </c>
      <c r="I14" s="26">
        <f t="shared" si="5"/>
        <v>0</v>
      </c>
      <c r="J14" s="27">
        <v>0</v>
      </c>
      <c r="K14" s="25">
        <f t="shared" si="6"/>
        <v>0</v>
      </c>
      <c r="L14" s="28">
        <f t="shared" si="7"/>
        <v>0</v>
      </c>
    </row>
    <row r="15" spans="1:12" ht="12.75" customHeight="1">
      <c r="A15" s="17" t="s">
        <v>116</v>
      </c>
      <c r="B15" s="17">
        <v>379</v>
      </c>
      <c r="C15" s="17">
        <v>508244</v>
      </c>
      <c r="D15" s="17">
        <f t="shared" si="0"/>
        <v>55523.723865067004</v>
      </c>
      <c r="E15" s="24">
        <f t="shared" si="1"/>
        <v>-0.8907538035568211</v>
      </c>
      <c r="F15" s="25" t="str">
        <f t="shared" si="2"/>
        <v>YES</v>
      </c>
      <c r="G15" s="25" t="str">
        <f t="shared" si="3"/>
        <v>NO</v>
      </c>
      <c r="H15" s="25" t="str">
        <f t="shared" si="4"/>
        <v>YES</v>
      </c>
      <c r="I15" s="26">
        <f t="shared" si="5"/>
        <v>0</v>
      </c>
      <c r="J15" s="27">
        <v>0</v>
      </c>
      <c r="K15" s="25">
        <f t="shared" si="6"/>
        <v>0</v>
      </c>
      <c r="L15" s="28">
        <f t="shared" si="7"/>
        <v>0</v>
      </c>
    </row>
    <row r="16" spans="1:12" ht="12.75" customHeight="1">
      <c r="A16" s="17" t="s">
        <v>117</v>
      </c>
      <c r="B16" s="17">
        <v>399</v>
      </c>
      <c r="C16" s="17">
        <v>225096</v>
      </c>
      <c r="D16" s="17">
        <f t="shared" si="0"/>
        <v>58453.735678527</v>
      </c>
      <c r="E16" s="24">
        <f t="shared" si="1"/>
        <v>-0.740316417535065</v>
      </c>
      <c r="F16" s="25" t="str">
        <f t="shared" si="2"/>
        <v>YES</v>
      </c>
      <c r="G16" s="25" t="str">
        <f t="shared" si="3"/>
        <v>NO</v>
      </c>
      <c r="H16" s="25" t="str">
        <f t="shared" si="4"/>
        <v>YES</v>
      </c>
      <c r="I16" s="26">
        <f t="shared" si="5"/>
        <v>0</v>
      </c>
      <c r="J16" s="27">
        <v>0</v>
      </c>
      <c r="K16" s="25">
        <f t="shared" si="6"/>
        <v>0</v>
      </c>
      <c r="L16" s="28">
        <f t="shared" si="7"/>
        <v>0</v>
      </c>
    </row>
    <row r="17" spans="1:12" ht="12.75" customHeight="1">
      <c r="A17" s="17" t="s">
        <v>118</v>
      </c>
      <c r="B17" s="17">
        <v>594</v>
      </c>
      <c r="C17" s="17">
        <v>135585</v>
      </c>
      <c r="D17" s="17">
        <f t="shared" si="0"/>
        <v>87021.35085976201</v>
      </c>
      <c r="E17" s="24">
        <f t="shared" si="1"/>
        <v>-0.3581786269885164</v>
      </c>
      <c r="F17" s="25" t="str">
        <f t="shared" si="2"/>
        <v>YES</v>
      </c>
      <c r="G17" s="25" t="str">
        <f t="shared" si="3"/>
        <v>NO</v>
      </c>
      <c r="H17" s="25" t="str">
        <f t="shared" si="4"/>
        <v>NO</v>
      </c>
      <c r="I17" s="26">
        <f t="shared" si="5"/>
        <v>0</v>
      </c>
      <c r="J17" s="27">
        <v>0</v>
      </c>
      <c r="K17" s="25">
        <f t="shared" si="6"/>
        <v>0</v>
      </c>
      <c r="L17" s="28">
        <f t="shared" si="7"/>
        <v>0</v>
      </c>
    </row>
    <row r="18" spans="1:12" ht="12.75" customHeight="1">
      <c r="A18" s="17" t="s">
        <v>119</v>
      </c>
      <c r="B18" s="17">
        <v>689</v>
      </c>
      <c r="C18" s="17">
        <v>164241</v>
      </c>
      <c r="D18" s="17">
        <f t="shared" si="0"/>
        <v>100938.906973697</v>
      </c>
      <c r="E18" s="24">
        <f t="shared" si="1"/>
        <v>-0.38542198979732833</v>
      </c>
      <c r="F18" s="25" t="str">
        <f t="shared" si="2"/>
        <v>YES</v>
      </c>
      <c r="G18" s="25" t="str">
        <f t="shared" si="3"/>
        <v>NO</v>
      </c>
      <c r="H18" s="25" t="str">
        <f t="shared" si="4"/>
        <v>NO</v>
      </c>
      <c r="I18" s="26">
        <f t="shared" si="5"/>
        <v>0</v>
      </c>
      <c r="J18" s="27">
        <v>0</v>
      </c>
      <c r="K18" s="25">
        <f t="shared" si="6"/>
        <v>0</v>
      </c>
      <c r="L18" s="28">
        <f t="shared" si="7"/>
        <v>0</v>
      </c>
    </row>
    <row r="19" spans="1:12" ht="12.75" customHeight="1">
      <c r="A19" s="17" t="s">
        <v>120</v>
      </c>
      <c r="B19" s="17">
        <v>704</v>
      </c>
      <c r="C19" s="17">
        <v>906609</v>
      </c>
      <c r="D19" s="17">
        <f t="shared" si="0"/>
        <v>103136.41583379201</v>
      </c>
      <c r="E19" s="24">
        <f t="shared" si="1"/>
        <v>-0.8862393646723208</v>
      </c>
      <c r="F19" s="25" t="str">
        <f t="shared" si="2"/>
        <v>YES</v>
      </c>
      <c r="G19" s="25" t="str">
        <f t="shared" si="3"/>
        <v>NO</v>
      </c>
      <c r="H19" s="25" t="str">
        <f t="shared" si="4"/>
        <v>YES</v>
      </c>
      <c r="I19" s="26">
        <f t="shared" si="5"/>
        <v>0</v>
      </c>
      <c r="J19" s="27">
        <v>0</v>
      </c>
      <c r="K19" s="25">
        <f t="shared" si="6"/>
        <v>0</v>
      </c>
      <c r="L19" s="28">
        <f t="shared" si="7"/>
        <v>0</v>
      </c>
    </row>
    <row r="20" spans="1:12" ht="12.75" customHeight="1">
      <c r="A20" s="17" t="s">
        <v>121</v>
      </c>
      <c r="B20" s="17">
        <v>825</v>
      </c>
      <c r="C20" s="17">
        <v>281144</v>
      </c>
      <c r="D20" s="17">
        <f t="shared" si="0"/>
        <v>120862.987305225</v>
      </c>
      <c r="E20" s="24">
        <f t="shared" si="1"/>
        <v>-0.5701029105895022</v>
      </c>
      <c r="F20" s="25" t="str">
        <f t="shared" si="2"/>
        <v>YES</v>
      </c>
      <c r="G20" s="25" t="str">
        <f t="shared" si="3"/>
        <v>NO</v>
      </c>
      <c r="H20" s="25" t="str">
        <f t="shared" si="4"/>
        <v>YES</v>
      </c>
      <c r="I20" s="26">
        <f t="shared" si="5"/>
        <v>0</v>
      </c>
      <c r="J20" s="27">
        <v>0</v>
      </c>
      <c r="K20" s="25">
        <f t="shared" si="6"/>
        <v>0</v>
      </c>
      <c r="L20" s="28">
        <f t="shared" si="7"/>
        <v>0</v>
      </c>
    </row>
    <row r="21" spans="1:12" ht="12.75" customHeight="1">
      <c r="A21" s="17" t="s">
        <v>122</v>
      </c>
      <c r="B21" s="17">
        <v>906</v>
      </c>
      <c r="C21" s="17">
        <v>225867</v>
      </c>
      <c r="D21" s="17">
        <f t="shared" si="0"/>
        <v>132729.53514973802</v>
      </c>
      <c r="E21" s="24">
        <f t="shared" si="1"/>
        <v>-0.41235534562491194</v>
      </c>
      <c r="F21" s="25" t="str">
        <f t="shared" si="2"/>
        <v>YES</v>
      </c>
      <c r="G21" s="25" t="str">
        <f t="shared" si="3"/>
        <v>NO</v>
      </c>
      <c r="H21" s="25" t="str">
        <f t="shared" si="4"/>
        <v>NO</v>
      </c>
      <c r="I21" s="26">
        <f t="shared" si="5"/>
        <v>0</v>
      </c>
      <c r="J21" s="27">
        <v>0</v>
      </c>
      <c r="K21" s="25">
        <f t="shared" si="6"/>
        <v>0</v>
      </c>
      <c r="L21" s="28">
        <f t="shared" si="7"/>
        <v>0</v>
      </c>
    </row>
    <row r="22" spans="1:12" ht="12.75" customHeight="1">
      <c r="A22" s="17" t="s">
        <v>123</v>
      </c>
      <c r="B22" s="17">
        <v>982</v>
      </c>
      <c r="C22" s="17">
        <v>120534</v>
      </c>
      <c r="D22" s="17">
        <f t="shared" si="0"/>
        <v>143863.580040886</v>
      </c>
      <c r="E22" s="24">
        <f t="shared" si="1"/>
        <v>0.19355186122493245</v>
      </c>
      <c r="F22" s="25" t="str">
        <f t="shared" si="2"/>
        <v>YES</v>
      </c>
      <c r="G22" s="25" t="str">
        <f t="shared" si="3"/>
        <v>NO</v>
      </c>
      <c r="H22" s="25" t="str">
        <f t="shared" si="4"/>
        <v>NO</v>
      </c>
      <c r="I22" s="26">
        <f t="shared" si="5"/>
        <v>0</v>
      </c>
      <c r="J22" s="27">
        <v>0</v>
      </c>
      <c r="K22" s="25">
        <f t="shared" si="6"/>
        <v>0</v>
      </c>
      <c r="L22" s="28">
        <f t="shared" si="7"/>
        <v>0</v>
      </c>
    </row>
    <row r="23" spans="1:12" ht="12.75" customHeight="1">
      <c r="A23" s="17" t="s">
        <v>124</v>
      </c>
      <c r="B23" s="17">
        <v>992</v>
      </c>
      <c r="C23" s="17">
        <v>100000</v>
      </c>
      <c r="D23" s="17">
        <f t="shared" si="0"/>
        <v>145328.585947616</v>
      </c>
      <c r="E23" s="24">
        <f t="shared" si="1"/>
        <v>0.45328585947615996</v>
      </c>
      <c r="F23" s="25" t="str">
        <f t="shared" si="2"/>
        <v>YES</v>
      </c>
      <c r="G23" s="25" t="str">
        <f t="shared" si="3"/>
        <v>NO</v>
      </c>
      <c r="H23" s="25" t="str">
        <f t="shared" si="4"/>
        <v>NO</v>
      </c>
      <c r="I23" s="26">
        <f t="shared" si="5"/>
        <v>0</v>
      </c>
      <c r="J23" s="27">
        <v>0</v>
      </c>
      <c r="K23" s="25">
        <f t="shared" si="6"/>
        <v>0</v>
      </c>
      <c r="L23" s="28">
        <f t="shared" si="7"/>
        <v>0</v>
      </c>
    </row>
    <row r="24" spans="1:12" ht="12.75" customHeight="1">
      <c r="A24" s="17" t="s">
        <v>125</v>
      </c>
      <c r="B24" s="17">
        <v>999</v>
      </c>
      <c r="C24" s="17">
        <v>313359</v>
      </c>
      <c r="D24" s="17">
        <f t="shared" si="0"/>
        <v>146354.090082327</v>
      </c>
      <c r="E24" s="24">
        <f t="shared" si="1"/>
        <v>-0.5329507367513715</v>
      </c>
      <c r="F24" s="25" t="str">
        <f t="shared" si="2"/>
        <v>YES</v>
      </c>
      <c r="G24" s="25" t="str">
        <f t="shared" si="3"/>
        <v>NO</v>
      </c>
      <c r="H24" s="25" t="str">
        <f t="shared" si="4"/>
        <v>YES</v>
      </c>
      <c r="I24" s="26">
        <f t="shared" si="5"/>
        <v>0</v>
      </c>
      <c r="J24" s="27">
        <v>0</v>
      </c>
      <c r="K24" s="25">
        <f t="shared" si="6"/>
        <v>0</v>
      </c>
      <c r="L24" s="28">
        <f t="shared" si="7"/>
        <v>0</v>
      </c>
    </row>
    <row r="25" spans="1:12" ht="12.75" customHeight="1">
      <c r="A25" s="17" t="s">
        <v>126</v>
      </c>
      <c r="B25" s="17">
        <v>1040</v>
      </c>
      <c r="C25" s="17">
        <v>161784</v>
      </c>
      <c r="D25" s="17">
        <f t="shared" si="0"/>
        <v>152360.61429992</v>
      </c>
      <c r="E25" s="24">
        <f t="shared" si="1"/>
        <v>-0.05824670981110611</v>
      </c>
      <c r="F25" s="25" t="str">
        <f t="shared" si="2"/>
        <v>YES</v>
      </c>
      <c r="G25" s="25" t="str">
        <f t="shared" si="3"/>
        <v>NO</v>
      </c>
      <c r="H25" s="25" t="str">
        <f t="shared" si="4"/>
        <v>NO</v>
      </c>
      <c r="I25" s="26">
        <f t="shared" si="5"/>
        <v>0</v>
      </c>
      <c r="J25" s="27">
        <v>0</v>
      </c>
      <c r="K25" s="25">
        <f t="shared" si="6"/>
        <v>0</v>
      </c>
      <c r="L25" s="28">
        <f t="shared" si="7"/>
        <v>0</v>
      </c>
    </row>
    <row r="26" spans="1:12" ht="12.75" customHeight="1">
      <c r="A26" s="17" t="s">
        <v>127</v>
      </c>
      <c r="B26" s="17">
        <v>1049</v>
      </c>
      <c r="C26" s="17">
        <v>295823</v>
      </c>
      <c r="D26" s="17">
        <f t="shared" si="0"/>
        <v>153679.11961597702</v>
      </c>
      <c r="E26" s="24">
        <f t="shared" si="1"/>
        <v>-0.480503139999334</v>
      </c>
      <c r="F26" s="25" t="str">
        <f t="shared" si="2"/>
        <v>YES</v>
      </c>
      <c r="G26" s="25" t="str">
        <f t="shared" si="3"/>
        <v>NO</v>
      </c>
      <c r="H26" s="25" t="str">
        <f t="shared" si="4"/>
        <v>NO</v>
      </c>
      <c r="I26" s="26">
        <f t="shared" si="5"/>
        <v>0</v>
      </c>
      <c r="J26" s="27">
        <v>0</v>
      </c>
      <c r="K26" s="25">
        <f t="shared" si="6"/>
        <v>0</v>
      </c>
      <c r="L26" s="28">
        <f t="shared" si="7"/>
        <v>0</v>
      </c>
    </row>
    <row r="27" spans="1:12" ht="12.75" customHeight="1">
      <c r="A27" s="17" t="s">
        <v>128</v>
      </c>
      <c r="B27" s="17">
        <v>1098</v>
      </c>
      <c r="C27" s="17">
        <v>446691</v>
      </c>
      <c r="D27" s="17">
        <f t="shared" si="0"/>
        <v>160857.648558954</v>
      </c>
      <c r="E27" s="24">
        <f t="shared" si="1"/>
        <v>-0.6398905539647004</v>
      </c>
      <c r="F27" s="25" t="str">
        <f t="shared" si="2"/>
        <v>YES</v>
      </c>
      <c r="G27" s="25" t="str">
        <f t="shared" si="3"/>
        <v>NO</v>
      </c>
      <c r="H27" s="25" t="str">
        <f t="shared" si="4"/>
        <v>YES</v>
      </c>
      <c r="I27" s="26">
        <f t="shared" si="5"/>
        <v>0</v>
      </c>
      <c r="J27" s="27">
        <v>0</v>
      </c>
      <c r="K27" s="25">
        <f t="shared" si="6"/>
        <v>0</v>
      </c>
      <c r="L27" s="28">
        <f t="shared" si="7"/>
        <v>0</v>
      </c>
    </row>
    <row r="28" spans="1:12" ht="12.75" customHeight="1">
      <c r="A28" s="17" t="s">
        <v>129</v>
      </c>
      <c r="B28" s="17">
        <v>1140</v>
      </c>
      <c r="C28" s="17">
        <v>301615</v>
      </c>
      <c r="D28" s="17">
        <f t="shared" si="0"/>
        <v>167010.67336722</v>
      </c>
      <c r="E28" s="24">
        <f t="shared" si="1"/>
        <v>-0.446278622193127</v>
      </c>
      <c r="F28" s="25" t="str">
        <f t="shared" si="2"/>
        <v>YES</v>
      </c>
      <c r="G28" s="25" t="str">
        <f t="shared" si="3"/>
        <v>NO</v>
      </c>
      <c r="H28" s="25" t="str">
        <f t="shared" si="4"/>
        <v>NO</v>
      </c>
      <c r="I28" s="26">
        <f t="shared" si="5"/>
        <v>0</v>
      </c>
      <c r="J28" s="27">
        <v>0</v>
      </c>
      <c r="K28" s="25">
        <f t="shared" si="6"/>
        <v>0</v>
      </c>
      <c r="L28" s="28">
        <f t="shared" si="7"/>
        <v>0</v>
      </c>
    </row>
    <row r="29" spans="1:12" ht="12.75" customHeight="1">
      <c r="A29" s="17" t="s">
        <v>130</v>
      </c>
      <c r="B29" s="17">
        <v>1296</v>
      </c>
      <c r="C29" s="17">
        <v>284028</v>
      </c>
      <c r="D29" s="17">
        <f t="shared" si="0"/>
        <v>189864.76551220802</v>
      </c>
      <c r="E29" s="24">
        <f t="shared" si="1"/>
        <v>-0.3315279989571168</v>
      </c>
      <c r="F29" s="25" t="str">
        <f t="shared" si="2"/>
        <v>YES</v>
      </c>
      <c r="G29" s="25" t="str">
        <f t="shared" si="3"/>
        <v>NO</v>
      </c>
      <c r="H29" s="25" t="str">
        <f t="shared" si="4"/>
        <v>NO</v>
      </c>
      <c r="I29" s="26">
        <f t="shared" si="5"/>
        <v>0</v>
      </c>
      <c r="J29" s="27">
        <v>0</v>
      </c>
      <c r="K29" s="25">
        <f t="shared" si="6"/>
        <v>0</v>
      </c>
      <c r="L29" s="28">
        <f t="shared" si="7"/>
        <v>0</v>
      </c>
    </row>
    <row r="30" spans="1:12" ht="12.75" customHeight="1">
      <c r="A30" s="17" t="s">
        <v>131</v>
      </c>
      <c r="B30" s="17">
        <v>1376</v>
      </c>
      <c r="C30" s="17">
        <v>392895</v>
      </c>
      <c r="D30" s="17">
        <f t="shared" si="0"/>
        <v>201584.812766048</v>
      </c>
      <c r="E30" s="24">
        <f t="shared" si="1"/>
        <v>-0.4869244638744499</v>
      </c>
      <c r="F30" s="25" t="str">
        <f t="shared" si="2"/>
        <v>YES</v>
      </c>
      <c r="G30" s="25" t="str">
        <f t="shared" si="3"/>
        <v>NO</v>
      </c>
      <c r="H30" s="25" t="str">
        <f t="shared" si="4"/>
        <v>NO</v>
      </c>
      <c r="I30" s="26">
        <f t="shared" si="5"/>
        <v>0</v>
      </c>
      <c r="J30" s="27">
        <v>0</v>
      </c>
      <c r="K30" s="25">
        <f t="shared" si="6"/>
        <v>0</v>
      </c>
      <c r="L30" s="28">
        <f t="shared" si="7"/>
        <v>0</v>
      </c>
    </row>
    <row r="31" spans="1:12" ht="12.75" customHeight="1">
      <c r="A31" s="17" t="s">
        <v>132</v>
      </c>
      <c r="B31" s="17">
        <v>1377</v>
      </c>
      <c r="C31" s="17">
        <v>235551</v>
      </c>
      <c r="D31" s="17">
        <f t="shared" si="0"/>
        <v>201731.31335672102</v>
      </c>
      <c r="E31" s="24">
        <f t="shared" si="1"/>
        <v>-0.14357691813356335</v>
      </c>
      <c r="F31" s="25" t="str">
        <f t="shared" si="2"/>
        <v>YES</v>
      </c>
      <c r="G31" s="25" t="str">
        <f t="shared" si="3"/>
        <v>NO</v>
      </c>
      <c r="H31" s="25" t="str">
        <f t="shared" si="4"/>
        <v>NO</v>
      </c>
      <c r="I31" s="26">
        <f t="shared" si="5"/>
        <v>0</v>
      </c>
      <c r="J31" s="27">
        <v>0</v>
      </c>
      <c r="K31" s="25">
        <f t="shared" si="6"/>
        <v>0</v>
      </c>
      <c r="L31" s="28">
        <f t="shared" si="7"/>
        <v>0</v>
      </c>
    </row>
    <row r="32" spans="1:12" ht="12.75" customHeight="1">
      <c r="A32" s="17" t="s">
        <v>133</v>
      </c>
      <c r="B32" s="17">
        <v>1493</v>
      </c>
      <c r="C32" s="17">
        <v>250000</v>
      </c>
      <c r="D32" s="17">
        <f t="shared" si="0"/>
        <v>218725.38187478902</v>
      </c>
      <c r="E32" s="24">
        <f t="shared" si="1"/>
        <v>-0.12509847250084394</v>
      </c>
      <c r="F32" s="25" t="str">
        <f t="shared" si="2"/>
        <v>YES</v>
      </c>
      <c r="G32" s="25" t="str">
        <f t="shared" si="3"/>
        <v>NO</v>
      </c>
      <c r="H32" s="25" t="str">
        <f t="shared" si="4"/>
        <v>NO</v>
      </c>
      <c r="I32" s="26">
        <f t="shared" si="5"/>
        <v>0</v>
      </c>
      <c r="J32" s="27">
        <v>0</v>
      </c>
      <c r="K32" s="25">
        <f t="shared" si="6"/>
        <v>0</v>
      </c>
      <c r="L32" s="28">
        <f t="shared" si="7"/>
        <v>0</v>
      </c>
    </row>
    <row r="33" spans="1:12" ht="12.75" customHeight="1">
      <c r="A33" s="17" t="s">
        <v>134</v>
      </c>
      <c r="B33" s="17">
        <v>1550</v>
      </c>
      <c r="C33" s="17">
        <v>421576</v>
      </c>
      <c r="D33" s="17">
        <f t="shared" si="0"/>
        <v>227075.91554315</v>
      </c>
      <c r="E33" s="24">
        <f t="shared" si="1"/>
        <v>-0.4613642248535258</v>
      </c>
      <c r="F33" s="25" t="str">
        <f t="shared" si="2"/>
        <v>YES</v>
      </c>
      <c r="G33" s="25" t="str">
        <f t="shared" si="3"/>
        <v>NO</v>
      </c>
      <c r="H33" s="25" t="str">
        <f t="shared" si="4"/>
        <v>NO</v>
      </c>
      <c r="I33" s="26">
        <f t="shared" si="5"/>
        <v>0</v>
      </c>
      <c r="J33" s="27">
        <v>0</v>
      </c>
      <c r="K33" s="25">
        <f t="shared" si="6"/>
        <v>0</v>
      </c>
      <c r="L33" s="28">
        <f t="shared" si="7"/>
        <v>0</v>
      </c>
    </row>
    <row r="34" spans="1:12" ht="12.75" customHeight="1">
      <c r="A34" s="17" t="s">
        <v>135</v>
      </c>
      <c r="B34" s="17">
        <v>1619</v>
      </c>
      <c r="C34" s="17">
        <v>495847</v>
      </c>
      <c r="D34" s="17">
        <f t="shared" si="0"/>
        <v>237184.456299587</v>
      </c>
      <c r="E34" s="24">
        <f t="shared" si="1"/>
        <v>-0.5216579785708353</v>
      </c>
      <c r="F34" s="25" t="str">
        <f t="shared" si="2"/>
        <v>YES</v>
      </c>
      <c r="G34" s="25" t="str">
        <f t="shared" si="3"/>
        <v>NO</v>
      </c>
      <c r="H34" s="25" t="str">
        <f t="shared" si="4"/>
        <v>YES</v>
      </c>
      <c r="I34" s="26">
        <f t="shared" si="5"/>
        <v>0</v>
      </c>
      <c r="J34" s="27">
        <v>0</v>
      </c>
      <c r="K34" s="25">
        <f t="shared" si="6"/>
        <v>0</v>
      </c>
      <c r="L34" s="28">
        <f t="shared" si="7"/>
        <v>0</v>
      </c>
    </row>
    <row r="35" spans="1:12" ht="12.75" customHeight="1">
      <c r="A35" s="17" t="s">
        <v>136</v>
      </c>
      <c r="B35" s="17">
        <v>1735</v>
      </c>
      <c r="C35" s="17">
        <v>239725</v>
      </c>
      <c r="D35" s="17">
        <f t="shared" si="0"/>
        <v>254178.524817655</v>
      </c>
      <c r="E35" s="24">
        <f t="shared" si="1"/>
        <v>0.06029210477695279</v>
      </c>
      <c r="F35" s="25" t="str">
        <f t="shared" si="2"/>
        <v>NO</v>
      </c>
      <c r="G35" s="25" t="str">
        <f t="shared" si="3"/>
        <v>NO</v>
      </c>
      <c r="H35" s="25" t="str">
        <f t="shared" si="4"/>
        <v>NO</v>
      </c>
      <c r="I35" s="26">
        <f t="shared" si="5"/>
        <v>254178.524817655</v>
      </c>
      <c r="J35" s="27">
        <v>254194</v>
      </c>
      <c r="K35" s="25">
        <f t="shared" si="6"/>
        <v>15.475182344991481</v>
      </c>
      <c r="L35" s="28">
        <f t="shared" si="7"/>
        <v>146.50951008645532</v>
      </c>
    </row>
    <row r="36" spans="1:12" ht="12.75" customHeight="1">
      <c r="A36" s="17" t="s">
        <v>137</v>
      </c>
      <c r="B36" s="17">
        <v>1935</v>
      </c>
      <c r="C36" s="17">
        <v>309019</v>
      </c>
      <c r="D36" s="17">
        <f aca="true" t="shared" si="8" ref="D36:D67">B36*$C$1</f>
        <v>283478.64295225503</v>
      </c>
      <c r="E36" s="24">
        <f aca="true" t="shared" si="9" ref="E36:E67">(D36-C36)/C36</f>
        <v>-0.08264979515092913</v>
      </c>
      <c r="F36" s="25" t="str">
        <f aca="true" t="shared" si="10" ref="F36:F67">IF(D36&lt;250000,"YES","NO")</f>
        <v>NO</v>
      </c>
      <c r="G36" s="25" t="str">
        <f aca="true" t="shared" si="11" ref="G36:G67">IF(E36&gt;0.5,"YES","NO")</f>
        <v>NO</v>
      </c>
      <c r="H36" s="25" t="str">
        <f aca="true" t="shared" si="12" ref="H36:H67">IF(E36&lt;-0.5,"YES","NO")</f>
        <v>NO</v>
      </c>
      <c r="I36" s="26">
        <f aca="true" t="shared" si="13" ref="I36:I67">IF(D36&lt;250000,0,IF(E36&lt;-0.5,C36*0.5,IF(E36&gt;0.5,C36*1.5,D36)))</f>
        <v>283478.64295225503</v>
      </c>
      <c r="J36" s="27">
        <v>283436</v>
      </c>
      <c r="K36" s="25">
        <f aca="true" t="shared" si="14" ref="K36:K67">J36-I36</f>
        <v>-42.64295225503156</v>
      </c>
      <c r="L36" s="28">
        <f aca="true" t="shared" si="15" ref="L36:L67">J36/B36</f>
        <v>146.47855297157622</v>
      </c>
    </row>
    <row r="37" spans="1:12" ht="12.75" customHeight="1">
      <c r="A37" s="17" t="s">
        <v>138</v>
      </c>
      <c r="B37" s="17">
        <v>1945</v>
      </c>
      <c r="C37" s="17">
        <v>291960</v>
      </c>
      <c r="D37" s="17">
        <f t="shared" si="8"/>
        <v>284943.648858985</v>
      </c>
      <c r="E37" s="24">
        <f t="shared" si="9"/>
        <v>-0.024031891837974412</v>
      </c>
      <c r="F37" s="25" t="str">
        <f t="shared" si="10"/>
        <v>NO</v>
      </c>
      <c r="G37" s="25" t="str">
        <f t="shared" si="11"/>
        <v>NO</v>
      </c>
      <c r="H37" s="25" t="str">
        <f t="shared" si="12"/>
        <v>NO</v>
      </c>
      <c r="I37" s="26">
        <f t="shared" si="13"/>
        <v>284943.648858985</v>
      </c>
      <c r="J37" s="27">
        <v>284915</v>
      </c>
      <c r="K37" s="25">
        <f t="shared" si="14"/>
        <v>-28.64885898499051</v>
      </c>
      <c r="L37" s="28">
        <f t="shared" si="15"/>
        <v>146.48586118251927</v>
      </c>
    </row>
    <row r="38" spans="1:12" ht="12.75" customHeight="1">
      <c r="A38" s="17" t="s">
        <v>139</v>
      </c>
      <c r="B38" s="17">
        <v>1975</v>
      </c>
      <c r="C38" s="17">
        <v>1019052</v>
      </c>
      <c r="D38" s="17">
        <f t="shared" si="8"/>
        <v>289338.666579175</v>
      </c>
      <c r="E38" s="24">
        <f t="shared" si="9"/>
        <v>-0.7160707534265425</v>
      </c>
      <c r="F38" s="25" t="str">
        <f t="shared" si="10"/>
        <v>NO</v>
      </c>
      <c r="G38" s="25" t="str">
        <f t="shared" si="11"/>
        <v>NO</v>
      </c>
      <c r="H38" s="25" t="str">
        <f t="shared" si="12"/>
        <v>YES</v>
      </c>
      <c r="I38" s="26">
        <f t="shared" si="13"/>
        <v>509526</v>
      </c>
      <c r="J38" s="27">
        <v>509526</v>
      </c>
      <c r="K38" s="25">
        <f t="shared" si="14"/>
        <v>0</v>
      </c>
      <c r="L38" s="28">
        <f t="shared" si="15"/>
        <v>257.9878481012658</v>
      </c>
    </row>
    <row r="39" spans="1:12" ht="12.75" customHeight="1">
      <c r="A39" s="17" t="s">
        <v>140</v>
      </c>
      <c r="B39" s="17">
        <v>2053</v>
      </c>
      <c r="C39" s="17">
        <v>342669</v>
      </c>
      <c r="D39" s="17">
        <f t="shared" si="8"/>
        <v>300765.712651669</v>
      </c>
      <c r="E39" s="24">
        <f t="shared" si="9"/>
        <v>-0.1222850253402876</v>
      </c>
      <c r="F39" s="25" t="str">
        <f t="shared" si="10"/>
        <v>NO</v>
      </c>
      <c r="G39" s="25" t="str">
        <f t="shared" si="11"/>
        <v>NO</v>
      </c>
      <c r="H39" s="25" t="str">
        <f t="shared" si="12"/>
        <v>NO</v>
      </c>
      <c r="I39" s="26">
        <f t="shared" si="13"/>
        <v>300765.712651669</v>
      </c>
      <c r="J39" s="27">
        <v>300811</v>
      </c>
      <c r="K39" s="25">
        <f t="shared" si="14"/>
        <v>45.287348331010435</v>
      </c>
      <c r="L39" s="28">
        <f t="shared" si="15"/>
        <v>146.52264978080856</v>
      </c>
    </row>
    <row r="40" spans="1:12" ht="12.75" customHeight="1">
      <c r="A40" s="17" t="s">
        <v>141</v>
      </c>
      <c r="B40" s="17">
        <v>2084</v>
      </c>
      <c r="C40" s="17">
        <v>250000</v>
      </c>
      <c r="D40" s="17">
        <f t="shared" si="8"/>
        <v>305307.230962532</v>
      </c>
      <c r="E40" s="24">
        <f t="shared" si="9"/>
        <v>0.22122892385012796</v>
      </c>
      <c r="F40" s="25" t="str">
        <f t="shared" si="10"/>
        <v>NO</v>
      </c>
      <c r="G40" s="25" t="str">
        <f t="shared" si="11"/>
        <v>NO</v>
      </c>
      <c r="H40" s="25" t="str">
        <f t="shared" si="12"/>
        <v>NO</v>
      </c>
      <c r="I40" s="26">
        <f t="shared" si="13"/>
        <v>305307.230962532</v>
      </c>
      <c r="J40" s="27">
        <v>305367</v>
      </c>
      <c r="K40" s="25">
        <f t="shared" si="14"/>
        <v>59.76903746800963</v>
      </c>
      <c r="L40" s="28">
        <f t="shared" si="15"/>
        <v>146.52927063339732</v>
      </c>
    </row>
    <row r="41" spans="1:12" ht="12.75" customHeight="1">
      <c r="A41" s="17" t="s">
        <v>142</v>
      </c>
      <c r="B41" s="17">
        <v>2087</v>
      </c>
      <c r="C41" s="17">
        <v>454373</v>
      </c>
      <c r="D41" s="17">
        <f t="shared" si="8"/>
        <v>305746.732734551</v>
      </c>
      <c r="E41" s="24">
        <f t="shared" si="9"/>
        <v>-0.3271018904412212</v>
      </c>
      <c r="F41" s="25" t="str">
        <f t="shared" si="10"/>
        <v>NO</v>
      </c>
      <c r="G41" s="25" t="str">
        <f t="shared" si="11"/>
        <v>NO</v>
      </c>
      <c r="H41" s="25" t="str">
        <f t="shared" si="12"/>
        <v>NO</v>
      </c>
      <c r="I41" s="26">
        <f t="shared" si="13"/>
        <v>305746.732734551</v>
      </c>
      <c r="J41" s="27">
        <v>305807</v>
      </c>
      <c r="K41" s="25">
        <f t="shared" si="14"/>
        <v>60.26726544898702</v>
      </c>
      <c r="L41" s="28">
        <f t="shared" si="15"/>
        <v>146.5294681360805</v>
      </c>
    </row>
    <row r="42" spans="1:12" ht="12.75" customHeight="1">
      <c r="A42" s="17" t="s">
        <v>143</v>
      </c>
      <c r="B42" s="17">
        <v>2191</v>
      </c>
      <c r="C42" s="17">
        <v>968111</v>
      </c>
      <c r="D42" s="17">
        <f t="shared" si="8"/>
        <v>320982.794164543</v>
      </c>
      <c r="E42" s="24">
        <f t="shared" si="9"/>
        <v>-0.668444223684533</v>
      </c>
      <c r="F42" s="25" t="str">
        <f t="shared" si="10"/>
        <v>NO</v>
      </c>
      <c r="G42" s="25" t="str">
        <f t="shared" si="11"/>
        <v>NO</v>
      </c>
      <c r="H42" s="25" t="str">
        <f t="shared" si="12"/>
        <v>YES</v>
      </c>
      <c r="I42" s="26">
        <f t="shared" si="13"/>
        <v>484055.5</v>
      </c>
      <c r="J42" s="27">
        <v>484056</v>
      </c>
      <c r="K42" s="25">
        <f t="shared" si="14"/>
        <v>0.5</v>
      </c>
      <c r="L42" s="28">
        <f t="shared" si="15"/>
        <v>220.9292560474669</v>
      </c>
    </row>
    <row r="43" spans="1:12" ht="12.75" customHeight="1">
      <c r="A43" s="17" t="s">
        <v>144</v>
      </c>
      <c r="B43" s="17">
        <v>2260</v>
      </c>
      <c r="C43" s="17">
        <v>375000</v>
      </c>
      <c r="D43" s="17">
        <f t="shared" si="8"/>
        <v>331091.33492098004</v>
      </c>
      <c r="E43" s="24">
        <f t="shared" si="9"/>
        <v>-0.11708977354405324</v>
      </c>
      <c r="F43" s="25" t="str">
        <f t="shared" si="10"/>
        <v>NO</v>
      </c>
      <c r="G43" s="25" t="str">
        <f t="shared" si="11"/>
        <v>NO</v>
      </c>
      <c r="H43" s="25" t="str">
        <f t="shared" si="12"/>
        <v>NO</v>
      </c>
      <c r="I43" s="26">
        <f t="shared" si="13"/>
        <v>331091.33492098004</v>
      </c>
      <c r="J43" s="27">
        <v>331151</v>
      </c>
      <c r="K43" s="25">
        <f t="shared" si="14"/>
        <v>59.66507901996374</v>
      </c>
      <c r="L43" s="28">
        <f t="shared" si="15"/>
        <v>146.52699115044248</v>
      </c>
    </row>
    <row r="44" spans="1:12" ht="12.75" customHeight="1">
      <c r="A44" s="17" t="s">
        <v>145</v>
      </c>
      <c r="B44" s="17">
        <v>2288</v>
      </c>
      <c r="C44" s="17">
        <v>579504</v>
      </c>
      <c r="D44" s="17">
        <f t="shared" si="8"/>
        <v>335193.351459824</v>
      </c>
      <c r="E44" s="24">
        <f t="shared" si="9"/>
        <v>-0.42158578463682045</v>
      </c>
      <c r="F44" s="25" t="str">
        <f t="shared" si="10"/>
        <v>NO</v>
      </c>
      <c r="G44" s="25" t="str">
        <f t="shared" si="11"/>
        <v>NO</v>
      </c>
      <c r="H44" s="25" t="str">
        <f t="shared" si="12"/>
        <v>NO</v>
      </c>
      <c r="I44" s="26">
        <f t="shared" si="13"/>
        <v>335193.351459824</v>
      </c>
      <c r="J44" s="27">
        <v>335239</v>
      </c>
      <c r="K44" s="25">
        <f t="shared" si="14"/>
        <v>45.648540175985545</v>
      </c>
      <c r="L44" s="28">
        <f t="shared" si="15"/>
        <v>146.52054195804195</v>
      </c>
    </row>
    <row r="45" spans="1:12" ht="12.75" customHeight="1">
      <c r="A45" s="17" t="s">
        <v>146</v>
      </c>
      <c r="B45" s="17">
        <v>2659</v>
      </c>
      <c r="C45" s="17">
        <v>379161</v>
      </c>
      <c r="D45" s="17">
        <f t="shared" si="8"/>
        <v>389545.070599507</v>
      </c>
      <c r="E45" s="24">
        <f t="shared" si="9"/>
        <v>0.027386969122633966</v>
      </c>
      <c r="F45" s="25" t="str">
        <f t="shared" si="10"/>
        <v>NO</v>
      </c>
      <c r="G45" s="25" t="str">
        <f t="shared" si="11"/>
        <v>NO</v>
      </c>
      <c r="H45" s="25" t="str">
        <f t="shared" si="12"/>
        <v>NO</v>
      </c>
      <c r="I45" s="26">
        <f t="shared" si="13"/>
        <v>389545.070599507</v>
      </c>
      <c r="J45" s="27">
        <v>389532</v>
      </c>
      <c r="K45" s="25">
        <f t="shared" si="14"/>
        <v>-13.070599507016595</v>
      </c>
      <c r="L45" s="28">
        <f t="shared" si="15"/>
        <v>146.49567506581423</v>
      </c>
    </row>
    <row r="46" spans="1:12" ht="12.75" customHeight="1">
      <c r="A46" s="17" t="s">
        <v>147</v>
      </c>
      <c r="B46" s="17">
        <v>2682</v>
      </c>
      <c r="C46" s="17">
        <v>1281586</v>
      </c>
      <c r="D46" s="17">
        <f t="shared" si="8"/>
        <v>392914.584184986</v>
      </c>
      <c r="E46" s="24">
        <f t="shared" si="9"/>
        <v>-0.6934153586376677</v>
      </c>
      <c r="F46" s="25" t="str">
        <f t="shared" si="10"/>
        <v>NO</v>
      </c>
      <c r="G46" s="25" t="str">
        <f t="shared" si="11"/>
        <v>NO</v>
      </c>
      <c r="H46" s="25" t="str">
        <f t="shared" si="12"/>
        <v>YES</v>
      </c>
      <c r="I46" s="26">
        <f t="shared" si="13"/>
        <v>640793</v>
      </c>
      <c r="J46" s="27">
        <v>640793</v>
      </c>
      <c r="K46" s="25">
        <f t="shared" si="14"/>
        <v>0</v>
      </c>
      <c r="L46" s="28">
        <f t="shared" si="15"/>
        <v>238.92356450410142</v>
      </c>
    </row>
    <row r="47" spans="1:12" ht="12.75" customHeight="1">
      <c r="A47" s="17" t="s">
        <v>25</v>
      </c>
      <c r="B47" s="17">
        <v>2824</v>
      </c>
      <c r="C47" s="17">
        <v>969955</v>
      </c>
      <c r="D47" s="17">
        <f t="shared" si="8"/>
        <v>413717.66806055204</v>
      </c>
      <c r="E47" s="24">
        <f t="shared" si="9"/>
        <v>-0.5734671525374352</v>
      </c>
      <c r="F47" s="25" t="str">
        <f t="shared" si="10"/>
        <v>NO</v>
      </c>
      <c r="G47" s="25" t="str">
        <f t="shared" si="11"/>
        <v>NO</v>
      </c>
      <c r="H47" s="25" t="str">
        <f t="shared" si="12"/>
        <v>YES</v>
      </c>
      <c r="I47" s="26">
        <f t="shared" si="13"/>
        <v>484977.5</v>
      </c>
      <c r="J47" s="27">
        <v>484978</v>
      </c>
      <c r="K47" s="25">
        <f t="shared" si="14"/>
        <v>0.5</v>
      </c>
      <c r="L47" s="28">
        <f t="shared" si="15"/>
        <v>171.7344192634561</v>
      </c>
    </row>
    <row r="48" spans="1:12" ht="12.75" customHeight="1">
      <c r="A48" s="17" t="s">
        <v>26</v>
      </c>
      <c r="B48" s="17">
        <v>2837</v>
      </c>
      <c r="C48" s="17">
        <v>1348951</v>
      </c>
      <c r="D48" s="17">
        <f t="shared" si="8"/>
        <v>415622.175739301</v>
      </c>
      <c r="E48" s="24">
        <f t="shared" si="9"/>
        <v>-0.6918923105885232</v>
      </c>
      <c r="F48" s="25" t="str">
        <f t="shared" si="10"/>
        <v>NO</v>
      </c>
      <c r="G48" s="25" t="str">
        <f t="shared" si="11"/>
        <v>NO</v>
      </c>
      <c r="H48" s="25" t="str">
        <f t="shared" si="12"/>
        <v>YES</v>
      </c>
      <c r="I48" s="26">
        <f t="shared" si="13"/>
        <v>674475.5</v>
      </c>
      <c r="J48" s="27">
        <v>674476</v>
      </c>
      <c r="K48" s="25">
        <f t="shared" si="14"/>
        <v>0.5</v>
      </c>
      <c r="L48" s="28">
        <f t="shared" si="15"/>
        <v>237.74268593584773</v>
      </c>
    </row>
    <row r="49" spans="1:12" ht="12.75" customHeight="1">
      <c r="A49" s="17" t="s">
        <v>27</v>
      </c>
      <c r="B49" s="17">
        <v>2841</v>
      </c>
      <c r="C49" s="17">
        <v>1216782</v>
      </c>
      <c r="D49" s="17">
        <f t="shared" si="8"/>
        <v>416208.178101993</v>
      </c>
      <c r="E49" s="24">
        <f t="shared" si="9"/>
        <v>-0.6579435115723334</v>
      </c>
      <c r="F49" s="25" t="str">
        <f t="shared" si="10"/>
        <v>NO</v>
      </c>
      <c r="G49" s="25" t="str">
        <f t="shared" si="11"/>
        <v>NO</v>
      </c>
      <c r="H49" s="25" t="str">
        <f t="shared" si="12"/>
        <v>YES</v>
      </c>
      <c r="I49" s="26">
        <f t="shared" si="13"/>
        <v>608391</v>
      </c>
      <c r="J49" s="27">
        <v>608391</v>
      </c>
      <c r="K49" s="25">
        <f t="shared" si="14"/>
        <v>0</v>
      </c>
      <c r="L49" s="28">
        <f t="shared" si="15"/>
        <v>214.1467793030623</v>
      </c>
    </row>
    <row r="50" spans="1:12" ht="12.75" customHeight="1">
      <c r="A50" s="17" t="s">
        <v>28</v>
      </c>
      <c r="B50" s="17">
        <v>2985</v>
      </c>
      <c r="C50" s="17">
        <v>618291</v>
      </c>
      <c r="D50" s="17">
        <f t="shared" si="8"/>
        <v>437304.263158905</v>
      </c>
      <c r="E50" s="24">
        <f t="shared" si="9"/>
        <v>-0.29272096284936217</v>
      </c>
      <c r="F50" s="25" t="str">
        <f t="shared" si="10"/>
        <v>NO</v>
      </c>
      <c r="G50" s="25" t="str">
        <f t="shared" si="11"/>
        <v>NO</v>
      </c>
      <c r="H50" s="25" t="str">
        <f t="shared" si="12"/>
        <v>NO</v>
      </c>
      <c r="I50" s="26">
        <f t="shared" si="13"/>
        <v>437304.263158905</v>
      </c>
      <c r="J50" s="27">
        <v>437277</v>
      </c>
      <c r="K50" s="25">
        <f t="shared" si="14"/>
        <v>-27.26315890502883</v>
      </c>
      <c r="L50" s="28">
        <f t="shared" si="15"/>
        <v>146.49145728643217</v>
      </c>
    </row>
    <row r="51" spans="1:12" ht="12.75" customHeight="1">
      <c r="A51" s="17" t="s">
        <v>29</v>
      </c>
      <c r="B51" s="17">
        <v>3148</v>
      </c>
      <c r="C51" s="17">
        <v>765000</v>
      </c>
      <c r="D51" s="17">
        <f t="shared" si="8"/>
        <v>461183.85943860403</v>
      </c>
      <c r="E51" s="24">
        <f t="shared" si="9"/>
        <v>-0.39714528177960257</v>
      </c>
      <c r="F51" s="25" t="str">
        <f t="shared" si="10"/>
        <v>NO</v>
      </c>
      <c r="G51" s="25" t="str">
        <f t="shared" si="11"/>
        <v>NO</v>
      </c>
      <c r="H51" s="25" t="str">
        <f t="shared" si="12"/>
        <v>NO</v>
      </c>
      <c r="I51" s="26">
        <f t="shared" si="13"/>
        <v>461183.85943860403</v>
      </c>
      <c r="J51" s="27">
        <v>461200</v>
      </c>
      <c r="K51" s="25">
        <f t="shared" si="14"/>
        <v>16.14056139596505</v>
      </c>
      <c r="L51" s="28">
        <f t="shared" si="15"/>
        <v>146.50571791613723</v>
      </c>
    </row>
    <row r="52" spans="1:12" ht="12.75" customHeight="1">
      <c r="A52" s="17" t="s">
        <v>30</v>
      </c>
      <c r="B52" s="17">
        <v>3244</v>
      </c>
      <c r="C52" s="17">
        <v>588713</v>
      </c>
      <c r="D52" s="17">
        <f t="shared" si="8"/>
        <v>475247.916143212</v>
      </c>
      <c r="E52" s="24">
        <f t="shared" si="9"/>
        <v>-0.1927341231751091</v>
      </c>
      <c r="F52" s="25" t="str">
        <f t="shared" si="10"/>
        <v>NO</v>
      </c>
      <c r="G52" s="25" t="str">
        <f t="shared" si="11"/>
        <v>NO</v>
      </c>
      <c r="H52" s="25" t="str">
        <f t="shared" si="12"/>
        <v>NO</v>
      </c>
      <c r="I52" s="26">
        <f t="shared" si="13"/>
        <v>475247.916143212</v>
      </c>
      <c r="J52" s="27">
        <v>475221</v>
      </c>
      <c r="K52" s="25">
        <f t="shared" si="14"/>
        <v>-26.91614321200177</v>
      </c>
      <c r="L52" s="28">
        <f t="shared" si="15"/>
        <v>146.4922934648582</v>
      </c>
    </row>
    <row r="53" spans="1:12" ht="12.75" customHeight="1">
      <c r="A53" s="17" t="s">
        <v>31</v>
      </c>
      <c r="B53" s="17">
        <v>3785</v>
      </c>
      <c r="C53" s="17">
        <v>1125000</v>
      </c>
      <c r="D53" s="17">
        <f t="shared" si="8"/>
        <v>554504.7356973051</v>
      </c>
      <c r="E53" s="24">
        <f t="shared" si="9"/>
        <v>-0.5071069016023955</v>
      </c>
      <c r="F53" s="25" t="str">
        <f t="shared" si="10"/>
        <v>NO</v>
      </c>
      <c r="G53" s="25" t="str">
        <f t="shared" si="11"/>
        <v>NO</v>
      </c>
      <c r="H53" s="25" t="str">
        <f t="shared" si="12"/>
        <v>YES</v>
      </c>
      <c r="I53" s="26">
        <f t="shared" si="13"/>
        <v>562500</v>
      </c>
      <c r="J53" s="27">
        <v>562500</v>
      </c>
      <c r="K53" s="25">
        <f t="shared" si="14"/>
        <v>0</v>
      </c>
      <c r="L53" s="28">
        <f t="shared" si="15"/>
        <v>148.6129458388375</v>
      </c>
    </row>
    <row r="54" spans="1:12" ht="12.75" customHeight="1">
      <c r="A54" s="17" t="s">
        <v>32</v>
      </c>
      <c r="B54" s="17">
        <v>4210</v>
      </c>
      <c r="C54" s="17">
        <v>1088938</v>
      </c>
      <c r="D54" s="17">
        <f t="shared" si="8"/>
        <v>616767.4867333301</v>
      </c>
      <c r="E54" s="24">
        <f t="shared" si="9"/>
        <v>-0.43360642503675134</v>
      </c>
      <c r="F54" s="25" t="str">
        <f t="shared" si="10"/>
        <v>NO</v>
      </c>
      <c r="G54" s="25" t="str">
        <f t="shared" si="11"/>
        <v>NO</v>
      </c>
      <c r="H54" s="25" t="str">
        <f t="shared" si="12"/>
        <v>NO</v>
      </c>
      <c r="I54" s="26">
        <f t="shared" si="13"/>
        <v>616767.4867333301</v>
      </c>
      <c r="J54" s="27">
        <v>616726</v>
      </c>
      <c r="K54" s="25">
        <f t="shared" si="14"/>
        <v>-41.48673333006445</v>
      </c>
      <c r="L54" s="28">
        <f t="shared" si="15"/>
        <v>146.49073634204277</v>
      </c>
    </row>
    <row r="55" spans="1:12" ht="12.75" customHeight="1">
      <c r="A55" s="17" t="s">
        <v>33</v>
      </c>
      <c r="B55" s="17">
        <v>4377</v>
      </c>
      <c r="C55" s="17">
        <v>969673</v>
      </c>
      <c r="D55" s="17">
        <f t="shared" si="8"/>
        <v>641233.085375721</v>
      </c>
      <c r="E55" s="24">
        <f t="shared" si="9"/>
        <v>-0.3387120344943904</v>
      </c>
      <c r="F55" s="25" t="str">
        <f t="shared" si="10"/>
        <v>NO</v>
      </c>
      <c r="G55" s="25" t="str">
        <f t="shared" si="11"/>
        <v>NO</v>
      </c>
      <c r="H55" s="25" t="str">
        <f t="shared" si="12"/>
        <v>NO</v>
      </c>
      <c r="I55" s="26">
        <f t="shared" si="13"/>
        <v>641233.085375721</v>
      </c>
      <c r="J55" s="27">
        <v>641250</v>
      </c>
      <c r="K55" s="25">
        <f t="shared" si="14"/>
        <v>16.914624279015698</v>
      </c>
      <c r="L55" s="28">
        <f t="shared" si="15"/>
        <v>146.50445510623715</v>
      </c>
    </row>
    <row r="56" spans="1:12" ht="12.75" customHeight="1">
      <c r="A56" s="17" t="s">
        <v>34</v>
      </c>
      <c r="B56" s="17">
        <v>4547</v>
      </c>
      <c r="C56" s="17">
        <v>1822109</v>
      </c>
      <c r="D56" s="17">
        <f t="shared" si="8"/>
        <v>666138.185790131</v>
      </c>
      <c r="E56" s="24">
        <f t="shared" si="9"/>
        <v>-0.6344136460606193</v>
      </c>
      <c r="F56" s="25" t="str">
        <f t="shared" si="10"/>
        <v>NO</v>
      </c>
      <c r="G56" s="25" t="str">
        <f t="shared" si="11"/>
        <v>NO</v>
      </c>
      <c r="H56" s="25" t="str">
        <f t="shared" si="12"/>
        <v>YES</v>
      </c>
      <c r="I56" s="26">
        <f t="shared" si="13"/>
        <v>911054.5</v>
      </c>
      <c r="J56" s="27">
        <v>911055</v>
      </c>
      <c r="K56" s="25">
        <f t="shared" si="14"/>
        <v>0.5</v>
      </c>
      <c r="L56" s="28">
        <f t="shared" si="15"/>
        <v>200.36397624807566</v>
      </c>
    </row>
    <row r="57" spans="1:12" ht="12.75" customHeight="1">
      <c r="A57" s="17" t="s">
        <v>35</v>
      </c>
      <c r="B57" s="17">
        <v>4675</v>
      </c>
      <c r="C57" s="17">
        <v>621141</v>
      </c>
      <c r="D57" s="17">
        <f t="shared" si="8"/>
        <v>684890.261396275</v>
      </c>
      <c r="E57" s="24">
        <f t="shared" si="9"/>
        <v>0.10263251241871817</v>
      </c>
      <c r="F57" s="25" t="str">
        <f t="shared" si="10"/>
        <v>NO</v>
      </c>
      <c r="G57" s="25" t="str">
        <f t="shared" si="11"/>
        <v>NO</v>
      </c>
      <c r="H57" s="25" t="str">
        <f t="shared" si="12"/>
        <v>NO</v>
      </c>
      <c r="I57" s="26">
        <f t="shared" si="13"/>
        <v>684890.261396275</v>
      </c>
      <c r="J57" s="27">
        <v>684878</v>
      </c>
      <c r="K57" s="25">
        <f t="shared" si="14"/>
        <v>-12.261396275018342</v>
      </c>
      <c r="L57" s="28">
        <f t="shared" si="15"/>
        <v>146.4979679144385</v>
      </c>
    </row>
    <row r="58" spans="1:12" ht="12.75" customHeight="1">
      <c r="A58" s="17" t="s">
        <v>36</v>
      </c>
      <c r="B58" s="17">
        <v>4938</v>
      </c>
      <c r="C58" s="17">
        <v>1615031</v>
      </c>
      <c r="D58" s="17">
        <f t="shared" si="8"/>
        <v>723419.9167432741</v>
      </c>
      <c r="E58" s="24">
        <f t="shared" si="9"/>
        <v>-0.5520705690830243</v>
      </c>
      <c r="F58" s="25" t="str">
        <f t="shared" si="10"/>
        <v>NO</v>
      </c>
      <c r="G58" s="25" t="str">
        <f t="shared" si="11"/>
        <v>NO</v>
      </c>
      <c r="H58" s="25" t="str">
        <f t="shared" si="12"/>
        <v>YES</v>
      </c>
      <c r="I58" s="26">
        <f t="shared" si="13"/>
        <v>807515.5</v>
      </c>
      <c r="J58" s="27">
        <v>807516</v>
      </c>
      <c r="K58" s="25">
        <f t="shared" si="14"/>
        <v>0.5</v>
      </c>
      <c r="L58" s="28">
        <f t="shared" si="15"/>
        <v>163.53098420413122</v>
      </c>
    </row>
    <row r="59" spans="1:12" ht="12.75" customHeight="1">
      <c r="A59" s="17" t="s">
        <v>37</v>
      </c>
      <c r="B59" s="17">
        <v>5058</v>
      </c>
      <c r="C59" s="17">
        <v>1360126</v>
      </c>
      <c r="D59" s="17">
        <f t="shared" si="8"/>
        <v>740999.987624034</v>
      </c>
      <c r="E59" s="24">
        <f t="shared" si="9"/>
        <v>-0.455197542268853</v>
      </c>
      <c r="F59" s="25" t="str">
        <f t="shared" si="10"/>
        <v>NO</v>
      </c>
      <c r="G59" s="25" t="str">
        <f t="shared" si="11"/>
        <v>NO</v>
      </c>
      <c r="H59" s="25" t="str">
        <f t="shared" si="12"/>
        <v>NO</v>
      </c>
      <c r="I59" s="26">
        <f t="shared" si="13"/>
        <v>740999.987624034</v>
      </c>
      <c r="J59" s="27">
        <v>741047</v>
      </c>
      <c r="K59" s="25">
        <f t="shared" si="14"/>
        <v>47.012375965947285</v>
      </c>
      <c r="L59" s="28">
        <f t="shared" si="15"/>
        <v>146.50988533017002</v>
      </c>
    </row>
    <row r="60" spans="1:12" ht="12.75" customHeight="1">
      <c r="A60" s="17" t="s">
        <v>38</v>
      </c>
      <c r="B60" s="17">
        <v>5101</v>
      </c>
      <c r="C60" s="17">
        <v>1204853</v>
      </c>
      <c r="D60" s="17">
        <f t="shared" si="8"/>
        <v>747299.513022973</v>
      </c>
      <c r="E60" s="24">
        <f t="shared" si="9"/>
        <v>-0.37975876474310727</v>
      </c>
      <c r="F60" s="25" t="str">
        <f t="shared" si="10"/>
        <v>NO</v>
      </c>
      <c r="G60" s="25" t="str">
        <f t="shared" si="11"/>
        <v>NO</v>
      </c>
      <c r="H60" s="25" t="str">
        <f t="shared" si="12"/>
        <v>NO</v>
      </c>
      <c r="I60" s="26">
        <f t="shared" si="13"/>
        <v>747299.513022973</v>
      </c>
      <c r="J60" s="27">
        <v>747361</v>
      </c>
      <c r="K60" s="25">
        <f t="shared" si="14"/>
        <v>61.48697702703066</v>
      </c>
      <c r="L60" s="28">
        <f t="shared" si="15"/>
        <v>146.5126445794942</v>
      </c>
    </row>
    <row r="61" spans="1:12" ht="12.75" customHeight="1">
      <c r="A61" s="17" t="s">
        <v>39</v>
      </c>
      <c r="B61" s="17">
        <v>5123</v>
      </c>
      <c r="C61" s="17">
        <v>1546231</v>
      </c>
      <c r="D61" s="17">
        <f t="shared" si="8"/>
        <v>750522.526017779</v>
      </c>
      <c r="E61" s="24">
        <f t="shared" si="9"/>
        <v>-0.5146116421040717</v>
      </c>
      <c r="F61" s="25" t="str">
        <f t="shared" si="10"/>
        <v>NO</v>
      </c>
      <c r="G61" s="25" t="str">
        <f t="shared" si="11"/>
        <v>NO</v>
      </c>
      <c r="H61" s="25" t="str">
        <f t="shared" si="12"/>
        <v>YES</v>
      </c>
      <c r="I61" s="26">
        <f t="shared" si="13"/>
        <v>773115.5</v>
      </c>
      <c r="J61" s="27">
        <v>773116</v>
      </c>
      <c r="K61" s="25">
        <f t="shared" si="14"/>
        <v>0.5</v>
      </c>
      <c r="L61" s="28">
        <f t="shared" si="15"/>
        <v>150.91079445637322</v>
      </c>
    </row>
    <row r="62" spans="1:12" ht="12.75" customHeight="1">
      <c r="A62" s="17" t="s">
        <v>40</v>
      </c>
      <c r="B62" s="17">
        <v>5165</v>
      </c>
      <c r="C62" s="17">
        <v>659954</v>
      </c>
      <c r="D62" s="17">
        <f t="shared" si="8"/>
        <v>756675.550826045</v>
      </c>
      <c r="E62" s="24">
        <f t="shared" si="9"/>
        <v>0.14655801893169068</v>
      </c>
      <c r="F62" s="25" t="str">
        <f t="shared" si="10"/>
        <v>NO</v>
      </c>
      <c r="G62" s="25" t="str">
        <f t="shared" si="11"/>
        <v>NO</v>
      </c>
      <c r="H62" s="25" t="str">
        <f t="shared" si="12"/>
        <v>NO</v>
      </c>
      <c r="I62" s="26">
        <f t="shared" si="13"/>
        <v>756675.550826045</v>
      </c>
      <c r="J62" s="27">
        <v>756635</v>
      </c>
      <c r="K62" s="25">
        <f t="shared" si="14"/>
        <v>-40.550826044986024</v>
      </c>
      <c r="L62" s="28">
        <f t="shared" si="15"/>
        <v>146.49273959341724</v>
      </c>
    </row>
    <row r="63" spans="1:12" ht="12.75" customHeight="1">
      <c r="A63" s="17" t="s">
        <v>41</v>
      </c>
      <c r="B63" s="17">
        <v>5252</v>
      </c>
      <c r="C63" s="17">
        <v>1758909</v>
      </c>
      <c r="D63" s="17">
        <f t="shared" si="8"/>
        <v>769421.102214596</v>
      </c>
      <c r="E63" s="24">
        <f t="shared" si="9"/>
        <v>-0.5625577547135208</v>
      </c>
      <c r="F63" s="25" t="str">
        <f t="shared" si="10"/>
        <v>NO</v>
      </c>
      <c r="G63" s="25" t="str">
        <f t="shared" si="11"/>
        <v>NO</v>
      </c>
      <c r="H63" s="25" t="str">
        <f t="shared" si="12"/>
        <v>YES</v>
      </c>
      <c r="I63" s="26">
        <f t="shared" si="13"/>
        <v>879454.5</v>
      </c>
      <c r="J63" s="27">
        <v>879455</v>
      </c>
      <c r="K63" s="25">
        <f t="shared" si="14"/>
        <v>0.5</v>
      </c>
      <c r="L63" s="28">
        <f t="shared" si="15"/>
        <v>167.4514470677837</v>
      </c>
    </row>
    <row r="64" spans="1:12" ht="12.75" customHeight="1">
      <c r="A64" s="17" t="s">
        <v>42</v>
      </c>
      <c r="B64" s="17">
        <v>5779</v>
      </c>
      <c r="C64" s="17">
        <v>1662700</v>
      </c>
      <c r="D64" s="17">
        <f t="shared" si="8"/>
        <v>846626.9134992671</v>
      </c>
      <c r="E64" s="24">
        <f t="shared" si="9"/>
        <v>-0.4908119844233674</v>
      </c>
      <c r="F64" s="25" t="str">
        <f t="shared" si="10"/>
        <v>NO</v>
      </c>
      <c r="G64" s="25" t="str">
        <f t="shared" si="11"/>
        <v>NO</v>
      </c>
      <c r="H64" s="25" t="str">
        <f t="shared" si="12"/>
        <v>NO</v>
      </c>
      <c r="I64" s="26">
        <f t="shared" si="13"/>
        <v>846626.9134992671</v>
      </c>
      <c r="J64" s="27">
        <v>846630</v>
      </c>
      <c r="K64" s="25">
        <f t="shared" si="14"/>
        <v>3.086500732926652</v>
      </c>
      <c r="L64" s="28">
        <f t="shared" si="15"/>
        <v>146.50112476206957</v>
      </c>
    </row>
    <row r="65" spans="1:12" ht="12.75" customHeight="1">
      <c r="A65" s="17" t="s">
        <v>43</v>
      </c>
      <c r="B65" s="17">
        <v>5984</v>
      </c>
      <c r="C65" s="17">
        <v>858745</v>
      </c>
      <c r="D65" s="17">
        <f t="shared" si="8"/>
        <v>876659.534587232</v>
      </c>
      <c r="E65" s="24">
        <f t="shared" si="9"/>
        <v>0.020861297110588182</v>
      </c>
      <c r="F65" s="25" t="str">
        <f t="shared" si="10"/>
        <v>NO</v>
      </c>
      <c r="G65" s="25" t="str">
        <f t="shared" si="11"/>
        <v>NO</v>
      </c>
      <c r="H65" s="25" t="str">
        <f t="shared" si="12"/>
        <v>NO</v>
      </c>
      <c r="I65" s="26">
        <f t="shared" si="13"/>
        <v>876659.534587232</v>
      </c>
      <c r="J65" s="27">
        <v>876722</v>
      </c>
      <c r="K65" s="25">
        <f t="shared" si="14"/>
        <v>62.46541276795324</v>
      </c>
      <c r="L65" s="28">
        <f t="shared" si="15"/>
        <v>146.5110294117647</v>
      </c>
    </row>
    <row r="66" spans="1:12" ht="12.75" customHeight="1">
      <c r="A66" s="17" t="s">
        <v>44</v>
      </c>
      <c r="B66" s="17">
        <v>5996</v>
      </c>
      <c r="C66" s="17">
        <v>1125000</v>
      </c>
      <c r="D66" s="17">
        <f t="shared" si="8"/>
        <v>878417.541675308</v>
      </c>
      <c r="E66" s="24">
        <f t="shared" si="9"/>
        <v>-0.2191844073997262</v>
      </c>
      <c r="F66" s="25" t="str">
        <f t="shared" si="10"/>
        <v>NO</v>
      </c>
      <c r="G66" s="25" t="str">
        <f t="shared" si="11"/>
        <v>NO</v>
      </c>
      <c r="H66" s="25" t="str">
        <f t="shared" si="12"/>
        <v>NO</v>
      </c>
      <c r="I66" s="26">
        <f t="shared" si="13"/>
        <v>878417.541675308</v>
      </c>
      <c r="J66" s="27">
        <v>878377</v>
      </c>
      <c r="K66" s="25">
        <f t="shared" si="14"/>
        <v>-40.541675308020785</v>
      </c>
      <c r="L66" s="28">
        <f t="shared" si="15"/>
        <v>146.49382921947966</v>
      </c>
    </row>
    <row r="67" spans="1:12" ht="12.75" customHeight="1">
      <c r="A67" s="17" t="s">
        <v>45</v>
      </c>
      <c r="B67" s="17">
        <v>6286</v>
      </c>
      <c r="C67" s="17">
        <v>1900000</v>
      </c>
      <c r="D67" s="17">
        <f t="shared" si="8"/>
        <v>920902.712970478</v>
      </c>
      <c r="E67" s="24">
        <f t="shared" si="9"/>
        <v>-0.5153143615944853</v>
      </c>
      <c r="F67" s="25" t="str">
        <f t="shared" si="10"/>
        <v>NO</v>
      </c>
      <c r="G67" s="25" t="str">
        <f t="shared" si="11"/>
        <v>NO</v>
      </c>
      <c r="H67" s="25" t="str">
        <f t="shared" si="12"/>
        <v>YES</v>
      </c>
      <c r="I67" s="26">
        <f t="shared" si="13"/>
        <v>950000</v>
      </c>
      <c r="J67" s="27">
        <v>950000</v>
      </c>
      <c r="K67" s="25">
        <f t="shared" si="14"/>
        <v>0</v>
      </c>
      <c r="L67" s="28">
        <f t="shared" si="15"/>
        <v>151.12949411390392</v>
      </c>
    </row>
    <row r="68" spans="1:12" ht="12.75" customHeight="1">
      <c r="A68" s="17" t="s">
        <v>46</v>
      </c>
      <c r="B68" s="17">
        <v>6366</v>
      </c>
      <c r="C68" s="17">
        <v>1276476</v>
      </c>
      <c r="D68" s="17">
        <f aca="true" t="shared" si="16" ref="D68:D99">B68*$C$1</f>
        <v>932622.760224318</v>
      </c>
      <c r="E68" s="24">
        <f aca="true" t="shared" si="17" ref="E68:E99">(D68-C68)/C68</f>
        <v>-0.26937697205092925</v>
      </c>
      <c r="F68" s="25" t="str">
        <f aca="true" t="shared" si="18" ref="F68:F99">IF(D68&lt;250000,"YES","NO")</f>
        <v>NO</v>
      </c>
      <c r="G68" s="25" t="str">
        <f aca="true" t="shared" si="19" ref="G68:G99">IF(E68&gt;0.5,"YES","NO")</f>
        <v>NO</v>
      </c>
      <c r="H68" s="25" t="str">
        <f aca="true" t="shared" si="20" ref="H68:H99">IF(E68&lt;-0.5,"YES","NO")</f>
        <v>NO</v>
      </c>
      <c r="I68" s="26">
        <f aca="true" t="shared" si="21" ref="I68:I99">IF(D68&lt;250000,0,IF(E68&lt;-0.5,C68*0.5,IF(E68&gt;0.5,C68*1.5,D68)))</f>
        <v>932622.760224318</v>
      </c>
      <c r="J68" s="27">
        <v>932553</v>
      </c>
      <c r="K68" s="25">
        <f aca="true" t="shared" si="22" ref="K68:K99">J68-I68</f>
        <v>-69.76022431801539</v>
      </c>
      <c r="L68" s="28">
        <f aca="true" t="shared" si="23" ref="L68:L99">J68/B68</f>
        <v>146.48963242224318</v>
      </c>
    </row>
    <row r="69" spans="1:12" ht="12.75" customHeight="1">
      <c r="A69" s="17" t="s">
        <v>47</v>
      </c>
      <c r="B69" s="17">
        <v>6381</v>
      </c>
      <c r="C69" s="17">
        <v>1251766</v>
      </c>
      <c r="D69" s="17">
        <f t="shared" si="16"/>
        <v>934820.2690844131</v>
      </c>
      <c r="E69" s="24">
        <f t="shared" si="17"/>
        <v>-0.2531988653754671</v>
      </c>
      <c r="F69" s="25" t="str">
        <f t="shared" si="18"/>
        <v>NO</v>
      </c>
      <c r="G69" s="25" t="str">
        <f t="shared" si="19"/>
        <v>NO</v>
      </c>
      <c r="H69" s="25" t="str">
        <f t="shared" si="20"/>
        <v>NO</v>
      </c>
      <c r="I69" s="26">
        <f t="shared" si="21"/>
        <v>934820.2690844131</v>
      </c>
      <c r="J69" s="27">
        <v>934795</v>
      </c>
      <c r="K69" s="25">
        <f t="shared" si="22"/>
        <v>-25.26908441307023</v>
      </c>
      <c r="L69" s="28">
        <f t="shared" si="23"/>
        <v>146.49663062215953</v>
      </c>
    </row>
    <row r="70" spans="1:12" ht="12.75" customHeight="1">
      <c r="A70" s="17" t="s">
        <v>48</v>
      </c>
      <c r="B70" s="17">
        <v>6993</v>
      </c>
      <c r="C70" s="17">
        <v>1900000</v>
      </c>
      <c r="D70" s="17">
        <f t="shared" si="16"/>
        <v>1024478.630576289</v>
      </c>
      <c r="E70" s="24">
        <f t="shared" si="17"/>
        <v>-0.46080072074932155</v>
      </c>
      <c r="F70" s="25" t="str">
        <f t="shared" si="18"/>
        <v>NO</v>
      </c>
      <c r="G70" s="25" t="str">
        <f t="shared" si="19"/>
        <v>NO</v>
      </c>
      <c r="H70" s="25" t="str">
        <f t="shared" si="20"/>
        <v>NO</v>
      </c>
      <c r="I70" s="26">
        <f t="shared" si="21"/>
        <v>1024478.630576289</v>
      </c>
      <c r="J70" s="27">
        <v>1024527</v>
      </c>
      <c r="K70" s="25">
        <f t="shared" si="22"/>
        <v>48.36942371097393</v>
      </c>
      <c r="L70" s="28">
        <f t="shared" si="23"/>
        <v>146.5075075075075</v>
      </c>
    </row>
    <row r="71" spans="1:12" ht="12.75" customHeight="1">
      <c r="A71" s="17" t="s">
        <v>49</v>
      </c>
      <c r="B71" s="17">
        <v>7054</v>
      </c>
      <c r="C71" s="17">
        <v>1801504</v>
      </c>
      <c r="D71" s="17">
        <f t="shared" si="16"/>
        <v>1033415.1666073421</v>
      </c>
      <c r="E71" s="24">
        <f t="shared" si="17"/>
        <v>-0.4263597712759216</v>
      </c>
      <c r="F71" s="25" t="str">
        <f t="shared" si="18"/>
        <v>NO</v>
      </c>
      <c r="G71" s="25" t="str">
        <f t="shared" si="19"/>
        <v>NO</v>
      </c>
      <c r="H71" s="25" t="str">
        <f t="shared" si="20"/>
        <v>NO</v>
      </c>
      <c r="I71" s="26">
        <f t="shared" si="21"/>
        <v>1033415.1666073421</v>
      </c>
      <c r="J71" s="27">
        <v>1033390</v>
      </c>
      <c r="K71" s="25">
        <f t="shared" si="22"/>
        <v>-25.16660734207835</v>
      </c>
      <c r="L71" s="28">
        <f t="shared" si="23"/>
        <v>146.49702296569322</v>
      </c>
    </row>
    <row r="72" spans="1:12" ht="12.75" customHeight="1">
      <c r="A72" s="17" t="s">
        <v>50</v>
      </c>
      <c r="B72" s="17">
        <v>7057</v>
      </c>
      <c r="C72" s="17">
        <v>1723784</v>
      </c>
      <c r="D72" s="17">
        <f t="shared" si="16"/>
        <v>1033854.668379361</v>
      </c>
      <c r="E72" s="24">
        <f t="shared" si="17"/>
        <v>-0.4002411738481381</v>
      </c>
      <c r="F72" s="25" t="str">
        <f t="shared" si="18"/>
        <v>NO</v>
      </c>
      <c r="G72" s="25" t="str">
        <f t="shared" si="19"/>
        <v>NO</v>
      </c>
      <c r="H72" s="25" t="str">
        <f t="shared" si="20"/>
        <v>NO</v>
      </c>
      <c r="I72" s="26">
        <f t="shared" si="21"/>
        <v>1033854.668379361</v>
      </c>
      <c r="J72" s="27">
        <v>1033888</v>
      </c>
      <c r="K72" s="25">
        <f t="shared" si="22"/>
        <v>33.33162063895725</v>
      </c>
      <c r="L72" s="28">
        <f t="shared" si="23"/>
        <v>146.50531387275046</v>
      </c>
    </row>
    <row r="73" spans="1:12" ht="12.75" customHeight="1">
      <c r="A73" s="17" t="s">
        <v>51</v>
      </c>
      <c r="B73" s="17">
        <v>7325</v>
      </c>
      <c r="C73" s="17">
        <v>468750</v>
      </c>
      <c r="D73" s="17">
        <f t="shared" si="16"/>
        <v>1073116.826679725</v>
      </c>
      <c r="E73" s="24">
        <f t="shared" si="17"/>
        <v>1.2893158969167466</v>
      </c>
      <c r="F73" s="25" t="str">
        <f t="shared" si="18"/>
        <v>NO</v>
      </c>
      <c r="G73" s="25" t="str">
        <f t="shared" si="19"/>
        <v>YES</v>
      </c>
      <c r="H73" s="25" t="str">
        <f t="shared" si="20"/>
        <v>NO</v>
      </c>
      <c r="I73" s="26">
        <f t="shared" si="21"/>
        <v>703125</v>
      </c>
      <c r="J73" s="27">
        <v>703125</v>
      </c>
      <c r="K73" s="25">
        <f t="shared" si="22"/>
        <v>0</v>
      </c>
      <c r="L73" s="28">
        <f t="shared" si="23"/>
        <v>95.98976109215018</v>
      </c>
    </row>
    <row r="74" spans="1:12" ht="12.75" customHeight="1">
      <c r="A74" s="17" t="s">
        <v>52</v>
      </c>
      <c r="B74" s="17">
        <v>7397</v>
      </c>
      <c r="C74" s="17">
        <v>1720059</v>
      </c>
      <c r="D74" s="17">
        <f t="shared" si="16"/>
        <v>1083664.869208181</v>
      </c>
      <c r="E74" s="24">
        <f t="shared" si="17"/>
        <v>-0.3699838963615893</v>
      </c>
      <c r="F74" s="25" t="str">
        <f t="shared" si="18"/>
        <v>NO</v>
      </c>
      <c r="G74" s="25" t="str">
        <f t="shared" si="19"/>
        <v>NO</v>
      </c>
      <c r="H74" s="25" t="str">
        <f t="shared" si="20"/>
        <v>NO</v>
      </c>
      <c r="I74" s="26">
        <f t="shared" si="21"/>
        <v>1083664.869208181</v>
      </c>
      <c r="J74" s="27">
        <v>1083699</v>
      </c>
      <c r="K74" s="25">
        <f t="shared" si="22"/>
        <v>34.13079181895591</v>
      </c>
      <c r="L74" s="28">
        <f t="shared" si="23"/>
        <v>146.50520481276192</v>
      </c>
    </row>
    <row r="75" spans="1:12" ht="12.75" customHeight="1">
      <c r="A75" s="17" t="s">
        <v>53</v>
      </c>
      <c r="B75" s="17">
        <v>7676</v>
      </c>
      <c r="C75" s="17">
        <v>1900000</v>
      </c>
      <c r="D75" s="17">
        <f t="shared" si="16"/>
        <v>1124538.534005948</v>
      </c>
      <c r="E75" s="24">
        <f t="shared" si="17"/>
        <v>-0.4081376136810799</v>
      </c>
      <c r="F75" s="25" t="str">
        <f t="shared" si="18"/>
        <v>NO</v>
      </c>
      <c r="G75" s="25" t="str">
        <f t="shared" si="19"/>
        <v>NO</v>
      </c>
      <c r="H75" s="25" t="str">
        <f t="shared" si="20"/>
        <v>NO</v>
      </c>
      <c r="I75" s="26">
        <f t="shared" si="21"/>
        <v>1124538.534005948</v>
      </c>
      <c r="J75" s="27">
        <v>1124470</v>
      </c>
      <c r="K75" s="25">
        <f t="shared" si="22"/>
        <v>-68.53400594810955</v>
      </c>
      <c r="L75" s="28">
        <f t="shared" si="23"/>
        <v>146.49166232412716</v>
      </c>
    </row>
    <row r="76" spans="1:12" ht="12.75" customHeight="1">
      <c r="A76" s="17" t="s">
        <v>54</v>
      </c>
      <c r="B76" s="17">
        <v>8066</v>
      </c>
      <c r="C76" s="17">
        <v>1687500</v>
      </c>
      <c r="D76" s="17">
        <f t="shared" si="16"/>
        <v>1181673.7643684181</v>
      </c>
      <c r="E76" s="24">
        <f t="shared" si="17"/>
        <v>-0.2997488803742707</v>
      </c>
      <c r="F76" s="25" t="str">
        <f t="shared" si="18"/>
        <v>NO</v>
      </c>
      <c r="G76" s="25" t="str">
        <f t="shared" si="19"/>
        <v>NO</v>
      </c>
      <c r="H76" s="25" t="str">
        <f t="shared" si="20"/>
        <v>NO</v>
      </c>
      <c r="I76" s="26">
        <f t="shared" si="21"/>
        <v>1181673.7643684181</v>
      </c>
      <c r="J76" s="27">
        <v>1181664</v>
      </c>
      <c r="K76" s="25">
        <f t="shared" si="22"/>
        <v>-9.764368418138474</v>
      </c>
      <c r="L76" s="28">
        <f t="shared" si="23"/>
        <v>146.49938011405902</v>
      </c>
    </row>
    <row r="77" spans="1:12" ht="12.75" customHeight="1">
      <c r="A77" s="17" t="s">
        <v>55</v>
      </c>
      <c r="B77" s="17">
        <v>8138</v>
      </c>
      <c r="C77" s="17">
        <v>882105</v>
      </c>
      <c r="D77" s="17">
        <f t="shared" si="16"/>
        <v>1192221.806896874</v>
      </c>
      <c r="E77" s="24">
        <f t="shared" si="17"/>
        <v>0.35156450410877843</v>
      </c>
      <c r="F77" s="25" t="str">
        <f t="shared" si="18"/>
        <v>NO</v>
      </c>
      <c r="G77" s="25" t="str">
        <f t="shared" si="19"/>
        <v>NO</v>
      </c>
      <c r="H77" s="25" t="str">
        <f t="shared" si="20"/>
        <v>NO</v>
      </c>
      <c r="I77" s="26">
        <f t="shared" si="21"/>
        <v>1192221.806896874</v>
      </c>
      <c r="J77" s="27">
        <v>1192212</v>
      </c>
      <c r="K77" s="25">
        <f t="shared" si="22"/>
        <v>-9.806896873982623</v>
      </c>
      <c r="L77" s="28">
        <f t="shared" si="23"/>
        <v>146.49938559842712</v>
      </c>
    </row>
    <row r="78" spans="1:12" ht="12.75" customHeight="1">
      <c r="A78" s="17" t="s">
        <v>56</v>
      </c>
      <c r="B78" s="17">
        <v>8147</v>
      </c>
      <c r="C78" s="17">
        <v>906392</v>
      </c>
      <c r="D78" s="17">
        <f t="shared" si="16"/>
        <v>1193540.312212931</v>
      </c>
      <c r="E78" s="24">
        <f t="shared" si="17"/>
        <v>0.3168036701702255</v>
      </c>
      <c r="F78" s="25" t="str">
        <f t="shared" si="18"/>
        <v>NO</v>
      </c>
      <c r="G78" s="25" t="str">
        <f t="shared" si="19"/>
        <v>NO</v>
      </c>
      <c r="H78" s="25" t="str">
        <f t="shared" si="20"/>
        <v>NO</v>
      </c>
      <c r="I78" s="26">
        <f t="shared" si="21"/>
        <v>1193540.312212931</v>
      </c>
      <c r="J78" s="27">
        <v>1193574</v>
      </c>
      <c r="K78" s="25">
        <f t="shared" si="22"/>
        <v>33.687787069007754</v>
      </c>
      <c r="L78" s="28">
        <f t="shared" si="23"/>
        <v>146.50472566588928</v>
      </c>
    </row>
    <row r="79" spans="1:12" ht="12.75" customHeight="1">
      <c r="A79" s="17" t="s">
        <v>57</v>
      </c>
      <c r="B79" s="17">
        <v>8206</v>
      </c>
      <c r="C79" s="17">
        <v>1332476</v>
      </c>
      <c r="D79" s="17">
        <f t="shared" si="16"/>
        <v>1202183.847062638</v>
      </c>
      <c r="E79" s="24">
        <f t="shared" si="17"/>
        <v>-0.0977819885216409</v>
      </c>
      <c r="F79" s="25" t="str">
        <f t="shared" si="18"/>
        <v>NO</v>
      </c>
      <c r="G79" s="25" t="str">
        <f t="shared" si="19"/>
        <v>NO</v>
      </c>
      <c r="H79" s="25" t="str">
        <f t="shared" si="20"/>
        <v>NO</v>
      </c>
      <c r="I79" s="26">
        <f t="shared" si="21"/>
        <v>1202183.847062638</v>
      </c>
      <c r="J79" s="27">
        <v>1202189</v>
      </c>
      <c r="K79" s="25">
        <f t="shared" si="22"/>
        <v>5.152937361970544</v>
      </c>
      <c r="L79" s="28">
        <f t="shared" si="23"/>
        <v>146.50121862052157</v>
      </c>
    </row>
    <row r="80" spans="1:12" ht="12.75" customHeight="1">
      <c r="A80" s="17" t="s">
        <v>58</v>
      </c>
      <c r="B80" s="17">
        <v>8262</v>
      </c>
      <c r="C80" s="17">
        <v>1900000</v>
      </c>
      <c r="D80" s="17">
        <f t="shared" si="16"/>
        <v>1210387.880140326</v>
      </c>
      <c r="E80" s="24">
        <f t="shared" si="17"/>
        <v>-0.36295374729456525</v>
      </c>
      <c r="F80" s="25" t="str">
        <f t="shared" si="18"/>
        <v>NO</v>
      </c>
      <c r="G80" s="25" t="str">
        <f t="shared" si="19"/>
        <v>NO</v>
      </c>
      <c r="H80" s="25" t="str">
        <f t="shared" si="20"/>
        <v>NO</v>
      </c>
      <c r="I80" s="26">
        <f t="shared" si="21"/>
        <v>1210387.880140326</v>
      </c>
      <c r="J80" s="27">
        <v>1210334</v>
      </c>
      <c r="K80" s="25">
        <f t="shared" si="22"/>
        <v>-53.88014032598585</v>
      </c>
      <c r="L80" s="28">
        <f t="shared" si="23"/>
        <v>146.49406923263132</v>
      </c>
    </row>
    <row r="81" spans="1:12" ht="12.75" customHeight="1">
      <c r="A81" s="17" t="s">
        <v>59</v>
      </c>
      <c r="B81" s="17">
        <v>8535</v>
      </c>
      <c r="C81" s="17">
        <v>1505625</v>
      </c>
      <c r="D81" s="17">
        <f t="shared" si="16"/>
        <v>1250382.5413940551</v>
      </c>
      <c r="E81" s="24">
        <f t="shared" si="17"/>
        <v>-0.16952591688232121</v>
      </c>
      <c r="F81" s="25" t="str">
        <f t="shared" si="18"/>
        <v>NO</v>
      </c>
      <c r="G81" s="25" t="str">
        <f t="shared" si="19"/>
        <v>NO</v>
      </c>
      <c r="H81" s="25" t="str">
        <f t="shared" si="20"/>
        <v>NO</v>
      </c>
      <c r="I81" s="26">
        <f t="shared" si="21"/>
        <v>1250382.5413940551</v>
      </c>
      <c r="J81" s="27">
        <v>1250314</v>
      </c>
      <c r="K81" s="25">
        <f t="shared" si="22"/>
        <v>-68.54139405512251</v>
      </c>
      <c r="L81" s="28">
        <f t="shared" si="23"/>
        <v>146.49256004686583</v>
      </c>
    </row>
    <row r="82" spans="1:12" ht="12.75" customHeight="1">
      <c r="A82" s="17" t="s">
        <v>60</v>
      </c>
      <c r="B82" s="17">
        <v>8539</v>
      </c>
      <c r="C82" s="17">
        <v>1900000</v>
      </c>
      <c r="D82" s="17">
        <f t="shared" si="16"/>
        <v>1250968.5437567472</v>
      </c>
      <c r="E82" s="24">
        <f t="shared" si="17"/>
        <v>-0.34159550328592253</v>
      </c>
      <c r="F82" s="25" t="str">
        <f t="shared" si="18"/>
        <v>NO</v>
      </c>
      <c r="G82" s="25" t="str">
        <f t="shared" si="19"/>
        <v>NO</v>
      </c>
      <c r="H82" s="25" t="str">
        <f t="shared" si="20"/>
        <v>NO</v>
      </c>
      <c r="I82" s="26">
        <f t="shared" si="21"/>
        <v>1250968.5437567472</v>
      </c>
      <c r="J82" s="27">
        <v>1250915</v>
      </c>
      <c r="K82" s="25">
        <f t="shared" si="22"/>
        <v>-53.543756747152656</v>
      </c>
      <c r="L82" s="28">
        <f t="shared" si="23"/>
        <v>146.4943201780068</v>
      </c>
    </row>
    <row r="83" spans="1:12" ht="12.75" customHeight="1">
      <c r="A83" s="17" t="s">
        <v>61</v>
      </c>
      <c r="B83" s="17">
        <v>8694</v>
      </c>
      <c r="C83" s="17">
        <v>1466616</v>
      </c>
      <c r="D83" s="17">
        <f t="shared" si="16"/>
        <v>1273676.135311062</v>
      </c>
      <c r="E83" s="24">
        <f t="shared" si="17"/>
        <v>-0.13155445235081167</v>
      </c>
      <c r="F83" s="25" t="str">
        <f t="shared" si="18"/>
        <v>NO</v>
      </c>
      <c r="G83" s="25" t="str">
        <f t="shared" si="19"/>
        <v>NO</v>
      </c>
      <c r="H83" s="25" t="str">
        <f t="shared" si="20"/>
        <v>NO</v>
      </c>
      <c r="I83" s="26">
        <f t="shared" si="21"/>
        <v>1273676.135311062</v>
      </c>
      <c r="J83" s="27">
        <v>1273652</v>
      </c>
      <c r="K83" s="25">
        <f t="shared" si="22"/>
        <v>-24.135311061982065</v>
      </c>
      <c r="L83" s="28">
        <f t="shared" si="23"/>
        <v>146.4978145847711</v>
      </c>
    </row>
    <row r="84" spans="1:12" ht="12.75" customHeight="1">
      <c r="A84" s="17" t="s">
        <v>62</v>
      </c>
      <c r="B84" s="17">
        <v>8829</v>
      </c>
      <c r="C84" s="17">
        <v>1900000</v>
      </c>
      <c r="D84" s="17">
        <f t="shared" si="16"/>
        <v>1293453.7150519171</v>
      </c>
      <c r="E84" s="24">
        <f t="shared" si="17"/>
        <v>-0.31923488681478046</v>
      </c>
      <c r="F84" s="25" t="str">
        <f t="shared" si="18"/>
        <v>NO</v>
      </c>
      <c r="G84" s="25" t="str">
        <f t="shared" si="19"/>
        <v>NO</v>
      </c>
      <c r="H84" s="25" t="str">
        <f t="shared" si="20"/>
        <v>NO</v>
      </c>
      <c r="I84" s="26">
        <f t="shared" si="21"/>
        <v>1293453.7150519171</v>
      </c>
      <c r="J84" s="27">
        <v>1293503</v>
      </c>
      <c r="K84" s="25">
        <f t="shared" si="22"/>
        <v>49.2849480828736</v>
      </c>
      <c r="L84" s="28">
        <f t="shared" si="23"/>
        <v>146.50617283950618</v>
      </c>
    </row>
    <row r="85" spans="1:12" ht="12.75" customHeight="1">
      <c r="A85" s="17" t="s">
        <v>63</v>
      </c>
      <c r="B85" s="17">
        <v>9436</v>
      </c>
      <c r="C85" s="17">
        <v>1892951</v>
      </c>
      <c r="D85" s="17">
        <f t="shared" si="16"/>
        <v>1382379.573590428</v>
      </c>
      <c r="E85" s="24">
        <f t="shared" si="17"/>
        <v>-0.2697224737510754</v>
      </c>
      <c r="F85" s="25" t="str">
        <f t="shared" si="18"/>
        <v>NO</v>
      </c>
      <c r="G85" s="25" t="str">
        <f t="shared" si="19"/>
        <v>NO</v>
      </c>
      <c r="H85" s="25" t="str">
        <f t="shared" si="20"/>
        <v>NO</v>
      </c>
      <c r="I85" s="26">
        <f t="shared" si="21"/>
        <v>1382379.573590428</v>
      </c>
      <c r="J85" s="27">
        <v>1382444</v>
      </c>
      <c r="K85" s="25">
        <f t="shared" si="22"/>
        <v>64.42640957189724</v>
      </c>
      <c r="L85" s="28">
        <f t="shared" si="23"/>
        <v>146.5074183976261</v>
      </c>
    </row>
    <row r="86" spans="1:12" ht="12.75" customHeight="1">
      <c r="A86" s="17" t="s">
        <v>64</v>
      </c>
      <c r="B86" s="17">
        <v>10247</v>
      </c>
      <c r="C86" s="17">
        <v>1583495</v>
      </c>
      <c r="D86" s="17">
        <f t="shared" si="16"/>
        <v>1501191.552626231</v>
      </c>
      <c r="E86" s="24">
        <f t="shared" si="17"/>
        <v>-0.051975817652578006</v>
      </c>
      <c r="F86" s="25" t="str">
        <f t="shared" si="18"/>
        <v>NO</v>
      </c>
      <c r="G86" s="25" t="str">
        <f t="shared" si="19"/>
        <v>NO</v>
      </c>
      <c r="H86" s="25" t="str">
        <f t="shared" si="20"/>
        <v>NO</v>
      </c>
      <c r="I86" s="26">
        <f t="shared" si="21"/>
        <v>1501191.552626231</v>
      </c>
      <c r="J86" s="27">
        <v>1501198</v>
      </c>
      <c r="K86" s="25">
        <f t="shared" si="22"/>
        <v>6.447373769013211</v>
      </c>
      <c r="L86" s="28">
        <f t="shared" si="23"/>
        <v>146.50121986923003</v>
      </c>
    </row>
    <row r="87" spans="1:12" ht="12.75" customHeight="1">
      <c r="A87" s="17" t="s">
        <v>65</v>
      </c>
      <c r="B87" s="17">
        <v>10271</v>
      </c>
      <c r="C87" s="17">
        <v>1770723</v>
      </c>
      <c r="D87" s="17">
        <f t="shared" si="16"/>
        <v>1504707.566802383</v>
      </c>
      <c r="E87" s="24">
        <f t="shared" si="17"/>
        <v>-0.15022984012610502</v>
      </c>
      <c r="F87" s="25" t="str">
        <f t="shared" si="18"/>
        <v>NO</v>
      </c>
      <c r="G87" s="25" t="str">
        <f t="shared" si="19"/>
        <v>NO</v>
      </c>
      <c r="H87" s="25" t="str">
        <f t="shared" si="20"/>
        <v>NO</v>
      </c>
      <c r="I87" s="26">
        <f t="shared" si="21"/>
        <v>1504707.566802383</v>
      </c>
      <c r="J87" s="27">
        <v>1504655</v>
      </c>
      <c r="K87" s="25">
        <f t="shared" si="22"/>
        <v>-52.56680238293484</v>
      </c>
      <c r="L87" s="28">
        <f t="shared" si="23"/>
        <v>146.49547269009832</v>
      </c>
    </row>
    <row r="88" spans="1:12" ht="12.75" customHeight="1">
      <c r="A88" s="17" t="s">
        <v>66</v>
      </c>
      <c r="B88" s="17">
        <v>10562</v>
      </c>
      <c r="C88" s="17">
        <v>1875000</v>
      </c>
      <c r="D88" s="17">
        <f t="shared" si="16"/>
        <v>1547339.238688226</v>
      </c>
      <c r="E88" s="24">
        <f t="shared" si="17"/>
        <v>-0.1747524060329461</v>
      </c>
      <c r="F88" s="25" t="str">
        <f t="shared" si="18"/>
        <v>NO</v>
      </c>
      <c r="G88" s="25" t="str">
        <f t="shared" si="19"/>
        <v>NO</v>
      </c>
      <c r="H88" s="25" t="str">
        <f t="shared" si="20"/>
        <v>NO</v>
      </c>
      <c r="I88" s="26">
        <f t="shared" si="21"/>
        <v>1547339.238688226</v>
      </c>
      <c r="J88" s="27">
        <v>1547272</v>
      </c>
      <c r="K88" s="25">
        <f t="shared" si="22"/>
        <v>-67.23868822609074</v>
      </c>
      <c r="L88" s="28">
        <f t="shared" si="23"/>
        <v>146.49422457867828</v>
      </c>
    </row>
    <row r="89" spans="1:12" ht="12.75" customHeight="1">
      <c r="A89" s="17" t="s">
        <v>67</v>
      </c>
      <c r="B89" s="17">
        <v>11166</v>
      </c>
      <c r="C89" s="17">
        <v>1789269</v>
      </c>
      <c r="D89" s="17">
        <f t="shared" si="16"/>
        <v>1635825.595454718</v>
      </c>
      <c r="E89" s="24">
        <f t="shared" si="17"/>
        <v>-0.08575759404834153</v>
      </c>
      <c r="F89" s="25" t="str">
        <f t="shared" si="18"/>
        <v>NO</v>
      </c>
      <c r="G89" s="25" t="str">
        <f t="shared" si="19"/>
        <v>NO</v>
      </c>
      <c r="H89" s="25" t="str">
        <f t="shared" si="20"/>
        <v>NO</v>
      </c>
      <c r="I89" s="26">
        <f t="shared" si="21"/>
        <v>1635825.595454718</v>
      </c>
      <c r="J89" s="27">
        <v>1635774</v>
      </c>
      <c r="K89" s="25">
        <f t="shared" si="22"/>
        <v>-51.595454717986286</v>
      </c>
      <c r="L89" s="28">
        <f t="shared" si="23"/>
        <v>146.49596990865126</v>
      </c>
    </row>
    <row r="90" spans="1:12" ht="12.75" customHeight="1">
      <c r="A90" s="17" t="s">
        <v>68</v>
      </c>
      <c r="B90" s="17">
        <v>11179</v>
      </c>
      <c r="C90" s="17">
        <v>1900000</v>
      </c>
      <c r="D90" s="17">
        <f t="shared" si="16"/>
        <v>1637730.103133467</v>
      </c>
      <c r="E90" s="24">
        <f t="shared" si="17"/>
        <v>-0.13803678782449103</v>
      </c>
      <c r="F90" s="25" t="str">
        <f t="shared" si="18"/>
        <v>NO</v>
      </c>
      <c r="G90" s="25" t="str">
        <f t="shared" si="19"/>
        <v>NO</v>
      </c>
      <c r="H90" s="25" t="str">
        <f t="shared" si="20"/>
        <v>NO</v>
      </c>
      <c r="I90" s="26">
        <f t="shared" si="21"/>
        <v>1637730.103133467</v>
      </c>
      <c r="J90" s="27">
        <v>1637663</v>
      </c>
      <c r="K90" s="25">
        <f t="shared" si="22"/>
        <v>-67.10313346702605</v>
      </c>
      <c r="L90" s="28">
        <f t="shared" si="23"/>
        <v>146.49458806691118</v>
      </c>
    </row>
    <row r="91" spans="1:12" ht="12.75" customHeight="1">
      <c r="A91" s="17" t="s">
        <v>69</v>
      </c>
      <c r="B91" s="17">
        <v>11430</v>
      </c>
      <c r="C91" s="17">
        <v>1900000</v>
      </c>
      <c r="D91" s="17">
        <f t="shared" si="16"/>
        <v>1674501.75139239</v>
      </c>
      <c r="E91" s="24">
        <f t="shared" si="17"/>
        <v>-0.11868328874084731</v>
      </c>
      <c r="F91" s="25" t="str">
        <f t="shared" si="18"/>
        <v>NO</v>
      </c>
      <c r="G91" s="25" t="str">
        <f t="shared" si="19"/>
        <v>NO</v>
      </c>
      <c r="H91" s="25" t="str">
        <f t="shared" si="20"/>
        <v>NO</v>
      </c>
      <c r="I91" s="26">
        <f t="shared" si="21"/>
        <v>1674501.75139239</v>
      </c>
      <c r="J91" s="27">
        <v>1674567</v>
      </c>
      <c r="K91" s="25">
        <f t="shared" si="22"/>
        <v>65.24860760988668</v>
      </c>
      <c r="L91" s="28">
        <f t="shared" si="23"/>
        <v>146.50629921259844</v>
      </c>
    </row>
    <row r="92" spans="1:12" ht="12.75" customHeight="1">
      <c r="A92" s="17" t="s">
        <v>70</v>
      </c>
      <c r="B92" s="17">
        <v>11537</v>
      </c>
      <c r="C92" s="17">
        <v>1861708</v>
      </c>
      <c r="D92" s="17">
        <f t="shared" si="16"/>
        <v>1690177.314594401</v>
      </c>
      <c r="E92" s="24">
        <f t="shared" si="17"/>
        <v>-0.09213619182256237</v>
      </c>
      <c r="F92" s="25" t="str">
        <f t="shared" si="18"/>
        <v>NO</v>
      </c>
      <c r="G92" s="25" t="str">
        <f t="shared" si="19"/>
        <v>NO</v>
      </c>
      <c r="H92" s="25" t="str">
        <f t="shared" si="20"/>
        <v>NO</v>
      </c>
      <c r="I92" s="26">
        <f t="shared" si="21"/>
        <v>1690177.314594401</v>
      </c>
      <c r="J92" s="27">
        <v>1690228</v>
      </c>
      <c r="K92" s="25">
        <f t="shared" si="22"/>
        <v>50.685405598953366</v>
      </c>
      <c r="L92" s="28">
        <f t="shared" si="23"/>
        <v>146.50498396463553</v>
      </c>
    </row>
    <row r="93" spans="1:12" ht="12.75" customHeight="1">
      <c r="A93" s="17" t="s">
        <v>71</v>
      </c>
      <c r="B93" s="17">
        <v>11808</v>
      </c>
      <c r="C93" s="17">
        <v>1875000</v>
      </c>
      <c r="D93" s="17">
        <f t="shared" si="16"/>
        <v>1729878.974666784</v>
      </c>
      <c r="E93" s="24">
        <f t="shared" si="17"/>
        <v>-0.07739788017771518</v>
      </c>
      <c r="F93" s="25" t="str">
        <f t="shared" si="18"/>
        <v>NO</v>
      </c>
      <c r="G93" s="25" t="str">
        <f t="shared" si="19"/>
        <v>NO</v>
      </c>
      <c r="H93" s="25" t="str">
        <f t="shared" si="20"/>
        <v>NO</v>
      </c>
      <c r="I93" s="26">
        <f t="shared" si="21"/>
        <v>1729878.974666784</v>
      </c>
      <c r="J93" s="27">
        <v>1729901</v>
      </c>
      <c r="K93" s="25">
        <f t="shared" si="22"/>
        <v>22.025333215948194</v>
      </c>
      <c r="L93" s="28">
        <f t="shared" si="23"/>
        <v>146.50245596205963</v>
      </c>
    </row>
    <row r="94" spans="1:12" ht="12.75" customHeight="1">
      <c r="A94" s="17" t="s">
        <v>72</v>
      </c>
      <c r="B94" s="17">
        <v>12058</v>
      </c>
      <c r="C94" s="17">
        <v>1532083</v>
      </c>
      <c r="D94" s="17">
        <f t="shared" si="16"/>
        <v>1766504.122335034</v>
      </c>
      <c r="E94" s="24">
        <f t="shared" si="17"/>
        <v>0.15300810878720927</v>
      </c>
      <c r="F94" s="25" t="str">
        <f t="shared" si="18"/>
        <v>NO</v>
      </c>
      <c r="G94" s="25" t="str">
        <f t="shared" si="19"/>
        <v>NO</v>
      </c>
      <c r="H94" s="25" t="str">
        <f t="shared" si="20"/>
        <v>NO</v>
      </c>
      <c r="I94" s="26">
        <f t="shared" si="21"/>
        <v>1766504.122335034</v>
      </c>
      <c r="J94" s="27">
        <v>1766555</v>
      </c>
      <c r="K94" s="25">
        <f t="shared" si="22"/>
        <v>50.877664966043085</v>
      </c>
      <c r="L94" s="28">
        <f t="shared" si="23"/>
        <v>146.50481008459116</v>
      </c>
    </row>
    <row r="95" spans="1:12" ht="12.75" customHeight="1">
      <c r="A95" s="17" t="s">
        <v>73</v>
      </c>
      <c r="B95" s="17">
        <v>12201</v>
      </c>
      <c r="C95" s="17">
        <v>1734036</v>
      </c>
      <c r="D95" s="17">
        <f t="shared" si="16"/>
        <v>1787453.7068012732</v>
      </c>
      <c r="E95" s="24">
        <f t="shared" si="17"/>
        <v>0.0308054197267376</v>
      </c>
      <c r="F95" s="25" t="str">
        <f t="shared" si="18"/>
        <v>NO</v>
      </c>
      <c r="G95" s="25" t="str">
        <f t="shared" si="19"/>
        <v>NO</v>
      </c>
      <c r="H95" s="25" t="str">
        <f t="shared" si="20"/>
        <v>NO</v>
      </c>
      <c r="I95" s="26">
        <f t="shared" si="21"/>
        <v>1787453.7068012732</v>
      </c>
      <c r="J95" s="27">
        <v>1787402</v>
      </c>
      <c r="K95" s="25">
        <f t="shared" si="22"/>
        <v>-51.706801273161545</v>
      </c>
      <c r="L95" s="28">
        <f t="shared" si="23"/>
        <v>146.49635275797067</v>
      </c>
    </row>
    <row r="96" spans="1:12" ht="12.75" customHeight="1">
      <c r="A96" s="17" t="s">
        <v>74</v>
      </c>
      <c r="B96" s="17">
        <v>12694</v>
      </c>
      <c r="C96" s="17">
        <v>1535766</v>
      </c>
      <c r="D96" s="17">
        <f t="shared" si="16"/>
        <v>1859678.498003062</v>
      </c>
      <c r="E96" s="24">
        <f t="shared" si="17"/>
        <v>0.21091266378019966</v>
      </c>
      <c r="F96" s="25" t="str">
        <f t="shared" si="18"/>
        <v>NO</v>
      </c>
      <c r="G96" s="25" t="str">
        <f t="shared" si="19"/>
        <v>NO</v>
      </c>
      <c r="H96" s="25" t="str">
        <f t="shared" si="20"/>
        <v>NO</v>
      </c>
      <c r="I96" s="26">
        <f t="shared" si="21"/>
        <v>1859678.498003062</v>
      </c>
      <c r="J96" s="27">
        <v>1859642</v>
      </c>
      <c r="K96" s="25">
        <f t="shared" si="22"/>
        <v>-36.49800306209363</v>
      </c>
      <c r="L96" s="28">
        <f t="shared" si="23"/>
        <v>146.497715456121</v>
      </c>
    </row>
    <row r="97" spans="1:12" ht="12.75" customHeight="1">
      <c r="A97" s="17" t="s">
        <v>75</v>
      </c>
      <c r="B97" s="17">
        <v>13252</v>
      </c>
      <c r="C97" s="17">
        <v>1715609</v>
      </c>
      <c r="D97" s="17">
        <f t="shared" si="16"/>
        <v>1941425.827598596</v>
      </c>
      <c r="E97" s="24">
        <f t="shared" si="17"/>
        <v>0.13162487932774658</v>
      </c>
      <c r="F97" s="25" t="str">
        <f t="shared" si="18"/>
        <v>NO</v>
      </c>
      <c r="G97" s="25" t="str">
        <f t="shared" si="19"/>
        <v>NO</v>
      </c>
      <c r="H97" s="25" t="str">
        <f t="shared" si="20"/>
        <v>NO</v>
      </c>
      <c r="I97" s="26">
        <f t="shared" si="21"/>
        <v>1941425.827598596</v>
      </c>
      <c r="J97" s="27">
        <v>1941434</v>
      </c>
      <c r="K97" s="25">
        <f t="shared" si="22"/>
        <v>8.17240140400827</v>
      </c>
      <c r="L97" s="28">
        <f t="shared" si="23"/>
        <v>146.50120736492605</v>
      </c>
    </row>
    <row r="98" spans="1:12" ht="12.75" customHeight="1">
      <c r="A98" s="17" t="s">
        <v>76</v>
      </c>
      <c r="B98" s="17">
        <v>13389</v>
      </c>
      <c r="C98" s="17">
        <v>1331443</v>
      </c>
      <c r="D98" s="17">
        <f t="shared" si="16"/>
        <v>1961496.408520797</v>
      </c>
      <c r="E98" s="24">
        <f t="shared" si="17"/>
        <v>0.4732109512166852</v>
      </c>
      <c r="F98" s="25" t="str">
        <f t="shared" si="18"/>
        <v>NO</v>
      </c>
      <c r="G98" s="25" t="str">
        <f t="shared" si="19"/>
        <v>NO</v>
      </c>
      <c r="H98" s="25" t="str">
        <f t="shared" si="20"/>
        <v>NO</v>
      </c>
      <c r="I98" s="26">
        <f t="shared" si="21"/>
        <v>1961496.408520797</v>
      </c>
      <c r="J98" s="27">
        <v>1961504</v>
      </c>
      <c r="K98" s="25">
        <f t="shared" si="22"/>
        <v>7.5914792029652745</v>
      </c>
      <c r="L98" s="28">
        <f t="shared" si="23"/>
        <v>146.50115766674136</v>
      </c>
    </row>
    <row r="99" spans="1:12" ht="12.75" customHeight="1">
      <c r="A99" s="17" t="s">
        <v>77</v>
      </c>
      <c r="B99" s="17">
        <v>13920</v>
      </c>
      <c r="C99" s="17">
        <v>1279313</v>
      </c>
      <c r="D99" s="17">
        <f t="shared" si="16"/>
        <v>2039288.2221681601</v>
      </c>
      <c r="E99" s="24">
        <f t="shared" si="17"/>
        <v>0.5940494798131185</v>
      </c>
      <c r="F99" s="25" t="str">
        <f t="shared" si="18"/>
        <v>NO</v>
      </c>
      <c r="G99" s="25" t="str">
        <f t="shared" si="19"/>
        <v>YES</v>
      </c>
      <c r="H99" s="25" t="str">
        <f t="shared" si="20"/>
        <v>NO</v>
      </c>
      <c r="I99" s="26">
        <f t="shared" si="21"/>
        <v>1918969.5</v>
      </c>
      <c r="J99" s="27">
        <v>1918970</v>
      </c>
      <c r="K99" s="25">
        <f t="shared" si="22"/>
        <v>0.5</v>
      </c>
      <c r="L99" s="28">
        <f t="shared" si="23"/>
        <v>137.85704022988506</v>
      </c>
    </row>
    <row r="100" spans="1:12" ht="12.75" customHeight="1">
      <c r="A100" s="17" t="s">
        <v>78</v>
      </c>
      <c r="B100" s="17">
        <v>14246</v>
      </c>
      <c r="C100" s="17">
        <v>1565458</v>
      </c>
      <c r="D100" s="17">
        <f aca="true" t="shared" si="24" ref="D100:D132">B100*$C$1</f>
        <v>2087047.4147275581</v>
      </c>
      <c r="E100" s="24">
        <f aca="true" t="shared" si="25" ref="E100:E131">(D100-C100)/C100</f>
        <v>0.33318646346791686</v>
      </c>
      <c r="F100" s="25" t="str">
        <f aca="true" t="shared" si="26" ref="F100:F132">IF(D100&lt;250000,"YES","NO")</f>
        <v>NO</v>
      </c>
      <c r="G100" s="25" t="str">
        <f aca="true" t="shared" si="27" ref="G100:G132">IF(E100&gt;0.5,"YES","NO")</f>
        <v>NO</v>
      </c>
      <c r="H100" s="25" t="str">
        <f aca="true" t="shared" si="28" ref="H100:H132">IF(E100&lt;-0.5,"YES","NO")</f>
        <v>NO</v>
      </c>
      <c r="I100" s="26">
        <f aca="true" t="shared" si="29" ref="I100:I132">IF(D100&lt;250000,0,IF(E100&lt;-0.5,C100*0.5,IF(E100&gt;0.5,C100*1.5,D100)))</f>
        <v>2087047.4147275581</v>
      </c>
      <c r="J100" s="27">
        <v>2087085</v>
      </c>
      <c r="K100" s="25">
        <f aca="true" t="shared" si="30" ref="K100:K131">J100-I100</f>
        <v>37.585272441850975</v>
      </c>
      <c r="L100" s="28">
        <f aca="true" t="shared" si="31" ref="L100:L132">J100/B100</f>
        <v>146.50322897655482</v>
      </c>
    </row>
    <row r="101" spans="1:12" ht="12.75" customHeight="1">
      <c r="A101" s="17" t="s">
        <v>79</v>
      </c>
      <c r="B101" s="17">
        <v>14820</v>
      </c>
      <c r="C101" s="17">
        <v>1900000</v>
      </c>
      <c r="D101" s="17">
        <f t="shared" si="24"/>
        <v>2171138.75377386</v>
      </c>
      <c r="E101" s="24">
        <f t="shared" si="25"/>
        <v>0.1427046072494001</v>
      </c>
      <c r="F101" s="25" t="str">
        <f t="shared" si="26"/>
        <v>NO</v>
      </c>
      <c r="G101" s="25" t="str">
        <f t="shared" si="27"/>
        <v>NO</v>
      </c>
      <c r="H101" s="25" t="str">
        <f t="shared" si="28"/>
        <v>NO</v>
      </c>
      <c r="I101" s="26">
        <f t="shared" si="29"/>
        <v>2171138.75377386</v>
      </c>
      <c r="J101" s="27">
        <v>2171162</v>
      </c>
      <c r="K101" s="25">
        <f t="shared" si="30"/>
        <v>23.246226139832288</v>
      </c>
      <c r="L101" s="28">
        <f t="shared" si="31"/>
        <v>146.5021592442645</v>
      </c>
    </row>
    <row r="102" spans="1:12" ht="12.75" customHeight="1">
      <c r="A102" s="17" t="s">
        <v>80</v>
      </c>
      <c r="B102" s="17">
        <v>15103</v>
      </c>
      <c r="C102" s="17">
        <v>1900000</v>
      </c>
      <c r="D102" s="17">
        <f t="shared" si="24"/>
        <v>2212598.420934319</v>
      </c>
      <c r="E102" s="24">
        <f t="shared" si="25"/>
        <v>0.16452548470227318</v>
      </c>
      <c r="F102" s="25" t="str">
        <f t="shared" si="26"/>
        <v>NO</v>
      </c>
      <c r="G102" s="25" t="str">
        <f t="shared" si="27"/>
        <v>NO</v>
      </c>
      <c r="H102" s="25" t="str">
        <f t="shared" si="28"/>
        <v>NO</v>
      </c>
      <c r="I102" s="26">
        <f t="shared" si="29"/>
        <v>2212598.420934319</v>
      </c>
      <c r="J102" s="27">
        <v>2212607</v>
      </c>
      <c r="K102" s="25">
        <f t="shared" si="30"/>
        <v>8.579065680969507</v>
      </c>
      <c r="L102" s="28">
        <f t="shared" si="31"/>
        <v>146.50115871019003</v>
      </c>
    </row>
    <row r="103" spans="1:12" ht="12.75" customHeight="1">
      <c r="A103" s="17" t="s">
        <v>81</v>
      </c>
      <c r="B103" s="17">
        <v>15380</v>
      </c>
      <c r="C103" s="17">
        <v>1153064</v>
      </c>
      <c r="D103" s="17">
        <f t="shared" si="24"/>
        <v>2253179.08455074</v>
      </c>
      <c r="E103" s="24">
        <f t="shared" si="25"/>
        <v>0.9540798121793241</v>
      </c>
      <c r="F103" s="25" t="str">
        <f t="shared" si="26"/>
        <v>NO</v>
      </c>
      <c r="G103" s="25" t="str">
        <f t="shared" si="27"/>
        <v>YES</v>
      </c>
      <c r="H103" s="25" t="str">
        <f t="shared" si="28"/>
        <v>NO</v>
      </c>
      <c r="I103" s="26">
        <f t="shared" si="29"/>
        <v>1729596</v>
      </c>
      <c r="J103" s="27">
        <v>1729596</v>
      </c>
      <c r="K103" s="25">
        <f t="shared" si="30"/>
        <v>0</v>
      </c>
      <c r="L103" s="28">
        <f t="shared" si="31"/>
        <v>112.45747724317295</v>
      </c>
    </row>
    <row r="104" spans="1:12" ht="12.75" customHeight="1">
      <c r="A104" s="17" t="s">
        <v>82</v>
      </c>
      <c r="B104" s="17">
        <v>16219</v>
      </c>
      <c r="C104" s="17">
        <v>1900000</v>
      </c>
      <c r="D104" s="17">
        <f t="shared" si="24"/>
        <v>2376093.0801253873</v>
      </c>
      <c r="E104" s="24">
        <f t="shared" si="25"/>
        <v>0.25057530532915123</v>
      </c>
      <c r="F104" s="25" t="str">
        <f t="shared" si="26"/>
        <v>NO</v>
      </c>
      <c r="G104" s="25" t="str">
        <f t="shared" si="27"/>
        <v>NO</v>
      </c>
      <c r="H104" s="25" t="str">
        <f t="shared" si="28"/>
        <v>NO</v>
      </c>
      <c r="I104" s="26">
        <f t="shared" si="29"/>
        <v>2376093.0801253873</v>
      </c>
      <c r="J104" s="27">
        <v>2376103</v>
      </c>
      <c r="K104" s="25">
        <f t="shared" si="30"/>
        <v>9.919874612707645</v>
      </c>
      <c r="L104" s="28">
        <f t="shared" si="31"/>
        <v>146.50120229360627</v>
      </c>
    </row>
    <row r="105" spans="1:12" ht="12.75" customHeight="1">
      <c r="A105" s="17" t="s">
        <v>83</v>
      </c>
      <c r="B105" s="17">
        <v>16920</v>
      </c>
      <c r="C105" s="17">
        <v>680681</v>
      </c>
      <c r="D105" s="17">
        <f t="shared" si="24"/>
        <v>2478789.99418716</v>
      </c>
      <c r="E105" s="24">
        <f t="shared" si="25"/>
        <v>2.6416324154591653</v>
      </c>
      <c r="F105" s="25" t="str">
        <f t="shared" si="26"/>
        <v>NO</v>
      </c>
      <c r="G105" s="25" t="str">
        <f t="shared" si="27"/>
        <v>YES</v>
      </c>
      <c r="H105" s="25" t="str">
        <f t="shared" si="28"/>
        <v>NO</v>
      </c>
      <c r="I105" s="26">
        <f t="shared" si="29"/>
        <v>1021021.5</v>
      </c>
      <c r="J105" s="27">
        <v>1021022</v>
      </c>
      <c r="K105" s="25">
        <f t="shared" si="30"/>
        <v>0.5</v>
      </c>
      <c r="L105" s="28">
        <f t="shared" si="31"/>
        <v>60.344089834515366</v>
      </c>
    </row>
    <row r="106" spans="1:12" ht="12.75" customHeight="1">
      <c r="A106" s="17" t="s">
        <v>84</v>
      </c>
      <c r="B106" s="17">
        <v>17199</v>
      </c>
      <c r="C106" s="17">
        <v>1900000</v>
      </c>
      <c r="D106" s="17">
        <f t="shared" si="24"/>
        <v>2519663.658984927</v>
      </c>
      <c r="E106" s="24">
        <f t="shared" si="25"/>
        <v>0.3261387678868037</v>
      </c>
      <c r="F106" s="25" t="str">
        <f t="shared" si="26"/>
        <v>NO</v>
      </c>
      <c r="G106" s="25" t="str">
        <f t="shared" si="27"/>
        <v>NO</v>
      </c>
      <c r="H106" s="25" t="str">
        <f t="shared" si="28"/>
        <v>NO</v>
      </c>
      <c r="I106" s="26">
        <f t="shared" si="29"/>
        <v>2519663.658984927</v>
      </c>
      <c r="J106" s="27">
        <v>2519630</v>
      </c>
      <c r="K106" s="25">
        <f t="shared" si="30"/>
        <v>-33.65898492699489</v>
      </c>
      <c r="L106" s="28">
        <f t="shared" si="31"/>
        <v>146.49863364149078</v>
      </c>
    </row>
    <row r="107" spans="1:12" ht="12.75" customHeight="1">
      <c r="A107" s="17" t="s">
        <v>85</v>
      </c>
      <c r="B107" s="17">
        <v>18334</v>
      </c>
      <c r="C107" s="17">
        <v>1900000</v>
      </c>
      <c r="D107" s="17">
        <f t="shared" si="24"/>
        <v>2685941.829398782</v>
      </c>
      <c r="E107" s="24">
        <f t="shared" si="25"/>
        <v>0.41365359442041155</v>
      </c>
      <c r="F107" s="25" t="str">
        <f t="shared" si="26"/>
        <v>NO</v>
      </c>
      <c r="G107" s="25" t="str">
        <f t="shared" si="27"/>
        <v>NO</v>
      </c>
      <c r="H107" s="25" t="str">
        <f t="shared" si="28"/>
        <v>NO</v>
      </c>
      <c r="I107" s="26">
        <f t="shared" si="29"/>
        <v>2685941.829398782</v>
      </c>
      <c r="J107" s="27">
        <v>2685923</v>
      </c>
      <c r="K107" s="25">
        <f t="shared" si="30"/>
        <v>-18.829398781992495</v>
      </c>
      <c r="L107" s="28">
        <f t="shared" si="31"/>
        <v>146.49956365223082</v>
      </c>
    </row>
    <row r="108" spans="1:12" ht="12.75" customHeight="1">
      <c r="A108" s="17" t="s">
        <v>86</v>
      </c>
      <c r="B108" s="17">
        <v>18354</v>
      </c>
      <c r="C108" s="17">
        <v>1507811</v>
      </c>
      <c r="D108" s="17">
        <f t="shared" si="24"/>
        <v>2688871.841212242</v>
      </c>
      <c r="E108" s="24">
        <f t="shared" si="25"/>
        <v>0.7832950158953886</v>
      </c>
      <c r="F108" s="25" t="str">
        <f t="shared" si="26"/>
        <v>NO</v>
      </c>
      <c r="G108" s="25" t="str">
        <f t="shared" si="27"/>
        <v>YES</v>
      </c>
      <c r="H108" s="25" t="str">
        <f t="shared" si="28"/>
        <v>NO</v>
      </c>
      <c r="I108" s="26">
        <f t="shared" si="29"/>
        <v>2261716.5</v>
      </c>
      <c r="J108" s="27">
        <v>2261717</v>
      </c>
      <c r="K108" s="25">
        <f t="shared" si="30"/>
        <v>0.5</v>
      </c>
      <c r="L108" s="28">
        <f t="shared" si="31"/>
        <v>123.22747085104065</v>
      </c>
    </row>
    <row r="109" spans="1:12" ht="12.75" customHeight="1">
      <c r="A109" s="17" t="s">
        <v>87</v>
      </c>
      <c r="B109" s="17">
        <v>21083</v>
      </c>
      <c r="C109" s="17">
        <v>1125000</v>
      </c>
      <c r="D109" s="17">
        <f t="shared" si="24"/>
        <v>3088671.953158859</v>
      </c>
      <c r="E109" s="24">
        <f t="shared" si="25"/>
        <v>1.7454861805856525</v>
      </c>
      <c r="F109" s="25" t="str">
        <f t="shared" si="26"/>
        <v>NO</v>
      </c>
      <c r="G109" s="25" t="str">
        <f t="shared" si="27"/>
        <v>YES</v>
      </c>
      <c r="H109" s="25" t="str">
        <f t="shared" si="28"/>
        <v>NO</v>
      </c>
      <c r="I109" s="26">
        <f t="shared" si="29"/>
        <v>1687500</v>
      </c>
      <c r="J109" s="27">
        <v>1687500</v>
      </c>
      <c r="K109" s="25">
        <f t="shared" si="30"/>
        <v>0</v>
      </c>
      <c r="L109" s="28">
        <f t="shared" si="31"/>
        <v>80.04079115875349</v>
      </c>
    </row>
    <row r="110" spans="1:12" ht="12.75" customHeight="1">
      <c r="A110" s="17" t="s">
        <v>0</v>
      </c>
      <c r="B110" s="17">
        <v>24724</v>
      </c>
      <c r="C110" s="17">
        <v>1900000</v>
      </c>
      <c r="D110" s="17">
        <f t="shared" si="24"/>
        <v>3622080.6037992523</v>
      </c>
      <c r="E110" s="24">
        <f t="shared" si="25"/>
        <v>0.9063582125259223</v>
      </c>
      <c r="F110" s="25" t="str">
        <f t="shared" si="26"/>
        <v>NO</v>
      </c>
      <c r="G110" s="25" t="str">
        <f t="shared" si="27"/>
        <v>YES</v>
      </c>
      <c r="H110" s="25" t="str">
        <f t="shared" si="28"/>
        <v>NO</v>
      </c>
      <c r="I110" s="26">
        <f t="shared" si="29"/>
        <v>2850000</v>
      </c>
      <c r="J110" s="27">
        <v>2850000</v>
      </c>
      <c r="K110" s="25">
        <f t="shared" si="30"/>
        <v>0</v>
      </c>
      <c r="L110" s="28">
        <f t="shared" si="31"/>
        <v>115.27260961009546</v>
      </c>
    </row>
    <row r="111" spans="1:12" ht="12.75" customHeight="1">
      <c r="A111" s="17" t="s">
        <v>1</v>
      </c>
      <c r="B111" s="17">
        <v>25465</v>
      </c>
      <c r="C111" s="17">
        <v>1900000</v>
      </c>
      <c r="D111" s="17">
        <f t="shared" si="24"/>
        <v>3730637.5414879452</v>
      </c>
      <c r="E111" s="24">
        <f t="shared" si="25"/>
        <v>0.9634934428883922</v>
      </c>
      <c r="F111" s="25" t="str">
        <f t="shared" si="26"/>
        <v>NO</v>
      </c>
      <c r="G111" s="25" t="str">
        <f t="shared" si="27"/>
        <v>YES</v>
      </c>
      <c r="H111" s="25" t="str">
        <f t="shared" si="28"/>
        <v>NO</v>
      </c>
      <c r="I111" s="26">
        <f t="shared" si="29"/>
        <v>2850000</v>
      </c>
      <c r="J111" s="27">
        <v>2850000</v>
      </c>
      <c r="K111" s="25">
        <f t="shared" si="30"/>
        <v>0</v>
      </c>
      <c r="L111" s="28">
        <f t="shared" si="31"/>
        <v>111.9183192617318</v>
      </c>
    </row>
    <row r="112" spans="1:12" ht="12.75" customHeight="1">
      <c r="A112" s="17" t="s">
        <v>2</v>
      </c>
      <c r="B112" s="17">
        <v>28591</v>
      </c>
      <c r="C112" s="17">
        <v>1900000</v>
      </c>
      <c r="D112" s="17">
        <f t="shared" si="24"/>
        <v>4188598.387931743</v>
      </c>
      <c r="E112" s="24">
        <f t="shared" si="25"/>
        <v>1.2045254673324963</v>
      </c>
      <c r="F112" s="25" t="str">
        <f t="shared" si="26"/>
        <v>NO</v>
      </c>
      <c r="G112" s="25" t="str">
        <f t="shared" si="27"/>
        <v>YES</v>
      </c>
      <c r="H112" s="25" t="str">
        <f t="shared" si="28"/>
        <v>NO</v>
      </c>
      <c r="I112" s="26">
        <f t="shared" si="29"/>
        <v>2850000</v>
      </c>
      <c r="J112" s="27">
        <v>2850000</v>
      </c>
      <c r="K112" s="25">
        <f t="shared" si="30"/>
        <v>0</v>
      </c>
      <c r="L112" s="28">
        <f t="shared" si="31"/>
        <v>99.68171802315413</v>
      </c>
    </row>
    <row r="113" spans="1:12" ht="12.75" customHeight="1">
      <c r="A113" s="17" t="s">
        <v>3</v>
      </c>
      <c r="B113" s="17">
        <v>30803</v>
      </c>
      <c r="C113" s="17">
        <v>1900000</v>
      </c>
      <c r="D113" s="17">
        <f t="shared" si="24"/>
        <v>4512657.694500419</v>
      </c>
      <c r="E113" s="24">
        <f t="shared" si="25"/>
        <v>1.3750829971054839</v>
      </c>
      <c r="F113" s="25" t="str">
        <f t="shared" si="26"/>
        <v>NO</v>
      </c>
      <c r="G113" s="25" t="str">
        <f t="shared" si="27"/>
        <v>YES</v>
      </c>
      <c r="H113" s="25" t="str">
        <f t="shared" si="28"/>
        <v>NO</v>
      </c>
      <c r="I113" s="26">
        <f t="shared" si="29"/>
        <v>2850000</v>
      </c>
      <c r="J113" s="27">
        <v>2850000</v>
      </c>
      <c r="K113" s="25">
        <f t="shared" si="30"/>
        <v>0</v>
      </c>
      <c r="L113" s="28">
        <f t="shared" si="31"/>
        <v>92.52345550758044</v>
      </c>
    </row>
    <row r="114" spans="1:12" ht="12.75" customHeight="1">
      <c r="A114" s="17" t="s">
        <v>4</v>
      </c>
      <c r="B114" s="17">
        <v>32174</v>
      </c>
      <c r="C114" s="17">
        <v>1900000</v>
      </c>
      <c r="D114" s="17">
        <f t="shared" si="24"/>
        <v>4713510.004313102</v>
      </c>
      <c r="E114" s="24">
        <f t="shared" si="25"/>
        <v>1.480794739112159</v>
      </c>
      <c r="F114" s="25" t="str">
        <f t="shared" si="26"/>
        <v>NO</v>
      </c>
      <c r="G114" s="25" t="str">
        <f t="shared" si="27"/>
        <v>YES</v>
      </c>
      <c r="H114" s="25" t="str">
        <f t="shared" si="28"/>
        <v>NO</v>
      </c>
      <c r="I114" s="26">
        <f t="shared" si="29"/>
        <v>2850000</v>
      </c>
      <c r="J114" s="27">
        <v>2850000</v>
      </c>
      <c r="K114" s="25">
        <f t="shared" si="30"/>
        <v>0</v>
      </c>
      <c r="L114" s="28">
        <f t="shared" si="31"/>
        <v>88.58084167340088</v>
      </c>
    </row>
    <row r="115" spans="1:12" ht="12.75" customHeight="1">
      <c r="A115" s="17" t="s">
        <v>5</v>
      </c>
      <c r="B115" s="17">
        <v>35287</v>
      </c>
      <c r="C115" s="17">
        <v>1900000</v>
      </c>
      <c r="D115" s="17">
        <f t="shared" si="24"/>
        <v>5169566.343078151</v>
      </c>
      <c r="E115" s="24">
        <f t="shared" si="25"/>
        <v>1.720824391093764</v>
      </c>
      <c r="F115" s="25" t="str">
        <f t="shared" si="26"/>
        <v>NO</v>
      </c>
      <c r="G115" s="25" t="str">
        <f t="shared" si="27"/>
        <v>YES</v>
      </c>
      <c r="H115" s="25" t="str">
        <f t="shared" si="28"/>
        <v>NO</v>
      </c>
      <c r="I115" s="26">
        <f t="shared" si="29"/>
        <v>2850000</v>
      </c>
      <c r="J115" s="27">
        <v>2850000</v>
      </c>
      <c r="K115" s="25">
        <f t="shared" si="30"/>
        <v>0</v>
      </c>
      <c r="L115" s="28">
        <f t="shared" si="31"/>
        <v>80.7662878680534</v>
      </c>
    </row>
    <row r="116" spans="1:12" ht="12.75" customHeight="1">
      <c r="A116" s="17" t="s">
        <v>6</v>
      </c>
      <c r="B116" s="17">
        <v>36577</v>
      </c>
      <c r="C116" s="17">
        <v>1900000</v>
      </c>
      <c r="D116" s="17">
        <f t="shared" si="24"/>
        <v>5358552.105046322</v>
      </c>
      <c r="E116" s="24">
        <f t="shared" si="25"/>
        <v>1.8202905816033272</v>
      </c>
      <c r="F116" s="25" t="str">
        <f t="shared" si="26"/>
        <v>NO</v>
      </c>
      <c r="G116" s="25" t="str">
        <f t="shared" si="27"/>
        <v>YES</v>
      </c>
      <c r="H116" s="25" t="str">
        <f t="shared" si="28"/>
        <v>NO</v>
      </c>
      <c r="I116" s="26">
        <f t="shared" si="29"/>
        <v>2850000</v>
      </c>
      <c r="J116" s="27">
        <v>2850000</v>
      </c>
      <c r="K116" s="25">
        <f t="shared" si="30"/>
        <v>0</v>
      </c>
      <c r="L116" s="28">
        <f t="shared" si="31"/>
        <v>77.9178172075348</v>
      </c>
    </row>
    <row r="117" spans="1:12" ht="12.75" customHeight="1">
      <c r="A117" s="17" t="s">
        <v>7</v>
      </c>
      <c r="B117" s="17">
        <v>37784</v>
      </c>
      <c r="C117" s="17">
        <v>1900000</v>
      </c>
      <c r="D117" s="17">
        <f t="shared" si="24"/>
        <v>5535378.317988632</v>
      </c>
      <c r="E117" s="24">
        <f t="shared" si="25"/>
        <v>1.9133570094677013</v>
      </c>
      <c r="F117" s="25" t="str">
        <f t="shared" si="26"/>
        <v>NO</v>
      </c>
      <c r="G117" s="25" t="str">
        <f t="shared" si="27"/>
        <v>YES</v>
      </c>
      <c r="H117" s="25" t="str">
        <f t="shared" si="28"/>
        <v>NO</v>
      </c>
      <c r="I117" s="26">
        <f t="shared" si="29"/>
        <v>2850000</v>
      </c>
      <c r="J117" s="27">
        <v>2850000</v>
      </c>
      <c r="K117" s="25">
        <f t="shared" si="30"/>
        <v>0</v>
      </c>
      <c r="L117" s="28">
        <f t="shared" si="31"/>
        <v>75.4287529112852</v>
      </c>
    </row>
    <row r="118" spans="1:12" ht="12.75" customHeight="1">
      <c r="A118" s="17" t="s">
        <v>8</v>
      </c>
      <c r="B118" s="17">
        <v>39422</v>
      </c>
      <c r="C118" s="17">
        <v>1900000</v>
      </c>
      <c r="D118" s="17">
        <f t="shared" si="24"/>
        <v>5775346.285511007</v>
      </c>
      <c r="E118" s="24">
        <f t="shared" si="25"/>
        <v>2.039655939742635</v>
      </c>
      <c r="F118" s="25" t="str">
        <f t="shared" si="26"/>
        <v>NO</v>
      </c>
      <c r="G118" s="25" t="str">
        <f t="shared" si="27"/>
        <v>YES</v>
      </c>
      <c r="H118" s="25" t="str">
        <f t="shared" si="28"/>
        <v>NO</v>
      </c>
      <c r="I118" s="26">
        <f t="shared" si="29"/>
        <v>2850000</v>
      </c>
      <c r="J118" s="27">
        <v>2850000</v>
      </c>
      <c r="K118" s="25">
        <f t="shared" si="30"/>
        <v>0</v>
      </c>
      <c r="L118" s="28">
        <f t="shared" si="31"/>
        <v>72.29465780528639</v>
      </c>
    </row>
    <row r="119" spans="1:12" ht="12.75" customHeight="1">
      <c r="A119" s="17" t="s">
        <v>9</v>
      </c>
      <c r="B119" s="17">
        <v>39601</v>
      </c>
      <c r="C119" s="17">
        <v>1900000</v>
      </c>
      <c r="D119" s="17">
        <f t="shared" si="24"/>
        <v>5801569.891241473</v>
      </c>
      <c r="E119" s="24">
        <f t="shared" si="25"/>
        <v>2.0534578374955124</v>
      </c>
      <c r="F119" s="25" t="str">
        <f t="shared" si="26"/>
        <v>NO</v>
      </c>
      <c r="G119" s="25" t="str">
        <f t="shared" si="27"/>
        <v>YES</v>
      </c>
      <c r="H119" s="25" t="str">
        <f t="shared" si="28"/>
        <v>NO</v>
      </c>
      <c r="I119" s="26">
        <f t="shared" si="29"/>
        <v>2850000</v>
      </c>
      <c r="J119" s="27">
        <v>2850000</v>
      </c>
      <c r="K119" s="25">
        <f t="shared" si="30"/>
        <v>0</v>
      </c>
      <c r="L119" s="28">
        <f t="shared" si="31"/>
        <v>71.96787959900003</v>
      </c>
    </row>
    <row r="120" spans="1:12" ht="12.75" customHeight="1">
      <c r="A120" s="17" t="s">
        <v>10</v>
      </c>
      <c r="B120" s="17">
        <v>44051</v>
      </c>
      <c r="C120" s="17">
        <v>1900000</v>
      </c>
      <c r="D120" s="17">
        <f t="shared" si="24"/>
        <v>6453497.5197363235</v>
      </c>
      <c r="E120" s="24">
        <f t="shared" si="25"/>
        <v>2.396577641966486</v>
      </c>
      <c r="F120" s="25" t="str">
        <f t="shared" si="26"/>
        <v>NO</v>
      </c>
      <c r="G120" s="25" t="str">
        <f t="shared" si="27"/>
        <v>YES</v>
      </c>
      <c r="H120" s="25" t="str">
        <f t="shared" si="28"/>
        <v>NO</v>
      </c>
      <c r="I120" s="26">
        <f t="shared" si="29"/>
        <v>2850000</v>
      </c>
      <c r="J120" s="27">
        <v>2850000</v>
      </c>
      <c r="K120" s="25">
        <f t="shared" si="30"/>
        <v>0</v>
      </c>
      <c r="L120" s="28">
        <f t="shared" si="31"/>
        <v>64.69773671426302</v>
      </c>
    </row>
    <row r="121" spans="1:12" ht="12.75" customHeight="1">
      <c r="A121" s="17" t="s">
        <v>11</v>
      </c>
      <c r="B121" s="17">
        <v>51345</v>
      </c>
      <c r="C121" s="17">
        <v>1900000</v>
      </c>
      <c r="D121" s="17">
        <f t="shared" si="24"/>
        <v>7522072.828105185</v>
      </c>
      <c r="E121" s="24">
        <f t="shared" si="25"/>
        <v>2.9589856990027292</v>
      </c>
      <c r="F121" s="25" t="str">
        <f t="shared" si="26"/>
        <v>NO</v>
      </c>
      <c r="G121" s="25" t="str">
        <f t="shared" si="27"/>
        <v>YES</v>
      </c>
      <c r="H121" s="25" t="str">
        <f t="shared" si="28"/>
        <v>NO</v>
      </c>
      <c r="I121" s="26">
        <f t="shared" si="29"/>
        <v>2850000</v>
      </c>
      <c r="J121" s="27">
        <v>2850000</v>
      </c>
      <c r="K121" s="25">
        <f t="shared" si="30"/>
        <v>0</v>
      </c>
      <c r="L121" s="28">
        <f t="shared" si="31"/>
        <v>55.506865322816246</v>
      </c>
    </row>
    <row r="122" spans="1:12" ht="12.75" customHeight="1">
      <c r="A122" s="17" t="s">
        <v>12</v>
      </c>
      <c r="B122" s="17">
        <v>52322</v>
      </c>
      <c r="C122" s="17">
        <v>1900000</v>
      </c>
      <c r="D122" s="17">
        <f t="shared" si="24"/>
        <v>7665203.905192706</v>
      </c>
      <c r="E122" s="24">
        <f t="shared" si="25"/>
        <v>3.034317844838266</v>
      </c>
      <c r="F122" s="25" t="str">
        <f t="shared" si="26"/>
        <v>NO</v>
      </c>
      <c r="G122" s="25" t="str">
        <f t="shared" si="27"/>
        <v>YES</v>
      </c>
      <c r="H122" s="25" t="str">
        <f t="shared" si="28"/>
        <v>NO</v>
      </c>
      <c r="I122" s="26">
        <f t="shared" si="29"/>
        <v>2850000</v>
      </c>
      <c r="J122" s="27">
        <v>2850000</v>
      </c>
      <c r="K122" s="25">
        <f t="shared" si="30"/>
        <v>0</v>
      </c>
      <c r="L122" s="28">
        <f t="shared" si="31"/>
        <v>54.470394862581706</v>
      </c>
    </row>
    <row r="123" spans="1:12" ht="12.75" customHeight="1">
      <c r="A123" s="17" t="s">
        <v>13</v>
      </c>
      <c r="B123" s="17">
        <v>54334</v>
      </c>
      <c r="C123" s="17">
        <v>1900000</v>
      </c>
      <c r="D123" s="17">
        <f t="shared" si="24"/>
        <v>7959963.093626782</v>
      </c>
      <c r="E123" s="24">
        <f t="shared" si="25"/>
        <v>3.18945425980357</v>
      </c>
      <c r="F123" s="25" t="str">
        <f t="shared" si="26"/>
        <v>NO</v>
      </c>
      <c r="G123" s="25" t="str">
        <f t="shared" si="27"/>
        <v>YES</v>
      </c>
      <c r="H123" s="25" t="str">
        <f t="shared" si="28"/>
        <v>NO</v>
      </c>
      <c r="I123" s="26">
        <f t="shared" si="29"/>
        <v>2850000</v>
      </c>
      <c r="J123" s="27">
        <v>2850000</v>
      </c>
      <c r="K123" s="25">
        <f t="shared" si="30"/>
        <v>0</v>
      </c>
      <c r="L123" s="28">
        <f t="shared" si="31"/>
        <v>52.45334413074686</v>
      </c>
    </row>
    <row r="124" spans="1:12" ht="12.75" customHeight="1">
      <c r="A124" s="17" t="s">
        <v>14</v>
      </c>
      <c r="B124" s="17">
        <v>54514</v>
      </c>
      <c r="C124" s="17">
        <v>1900000</v>
      </c>
      <c r="D124" s="17">
        <f t="shared" si="24"/>
        <v>7986333.1999479225</v>
      </c>
      <c r="E124" s="24">
        <f t="shared" si="25"/>
        <v>3.2033332631304856</v>
      </c>
      <c r="F124" s="25" t="str">
        <f t="shared" si="26"/>
        <v>NO</v>
      </c>
      <c r="G124" s="25" t="str">
        <f t="shared" si="27"/>
        <v>YES</v>
      </c>
      <c r="H124" s="25" t="str">
        <f t="shared" si="28"/>
        <v>NO</v>
      </c>
      <c r="I124" s="26">
        <f t="shared" si="29"/>
        <v>2850000</v>
      </c>
      <c r="J124" s="27">
        <v>2850000</v>
      </c>
      <c r="K124" s="25">
        <f t="shared" si="30"/>
        <v>0</v>
      </c>
      <c r="L124" s="28">
        <f t="shared" si="31"/>
        <v>52.280148218806175</v>
      </c>
    </row>
    <row r="125" spans="1:12" ht="12.75" customHeight="1">
      <c r="A125" s="17" t="s">
        <v>15</v>
      </c>
      <c r="B125" s="17">
        <v>57392</v>
      </c>
      <c r="C125" s="17">
        <v>1900000</v>
      </c>
      <c r="D125" s="17">
        <f t="shared" si="24"/>
        <v>8407961.899904815</v>
      </c>
      <c r="E125" s="24">
        <f t="shared" si="25"/>
        <v>3.425243105213061</v>
      </c>
      <c r="F125" s="25" t="str">
        <f t="shared" si="26"/>
        <v>NO</v>
      </c>
      <c r="G125" s="25" t="str">
        <f t="shared" si="27"/>
        <v>YES</v>
      </c>
      <c r="H125" s="25" t="str">
        <f t="shared" si="28"/>
        <v>NO</v>
      </c>
      <c r="I125" s="26">
        <f t="shared" si="29"/>
        <v>2850000</v>
      </c>
      <c r="J125" s="27">
        <v>2850000</v>
      </c>
      <c r="K125" s="25">
        <f t="shared" si="30"/>
        <v>0</v>
      </c>
      <c r="L125" s="28">
        <f t="shared" si="31"/>
        <v>49.658488988012266</v>
      </c>
    </row>
    <row r="126" spans="1:12" ht="12.75" customHeight="1">
      <c r="A126" s="17" t="s">
        <v>16</v>
      </c>
      <c r="B126" s="17">
        <v>61970</v>
      </c>
      <c r="C126" s="17">
        <v>1900000</v>
      </c>
      <c r="D126" s="17">
        <f t="shared" si="24"/>
        <v>9078641.60400581</v>
      </c>
      <c r="E126" s="24">
        <f t="shared" si="25"/>
        <v>3.7782324231609525</v>
      </c>
      <c r="F126" s="25" t="str">
        <f t="shared" si="26"/>
        <v>NO</v>
      </c>
      <c r="G126" s="25" t="str">
        <f t="shared" si="27"/>
        <v>YES</v>
      </c>
      <c r="H126" s="25" t="str">
        <f t="shared" si="28"/>
        <v>NO</v>
      </c>
      <c r="I126" s="26">
        <f t="shared" si="29"/>
        <v>2850000</v>
      </c>
      <c r="J126" s="27">
        <v>2850000</v>
      </c>
      <c r="K126" s="25">
        <f t="shared" si="30"/>
        <v>0</v>
      </c>
      <c r="L126" s="28">
        <f t="shared" si="31"/>
        <v>45.98999515894788</v>
      </c>
    </row>
    <row r="127" spans="1:12" ht="12.75" customHeight="1">
      <c r="A127" s="17" t="s">
        <v>17</v>
      </c>
      <c r="B127" s="17">
        <v>62360</v>
      </c>
      <c r="C127" s="17">
        <v>1900000</v>
      </c>
      <c r="D127" s="17">
        <f t="shared" si="24"/>
        <v>9135776.834368281</v>
      </c>
      <c r="E127" s="24">
        <f t="shared" si="25"/>
        <v>3.8083035970359376</v>
      </c>
      <c r="F127" s="25" t="str">
        <f t="shared" si="26"/>
        <v>NO</v>
      </c>
      <c r="G127" s="25" t="str">
        <f t="shared" si="27"/>
        <v>YES</v>
      </c>
      <c r="H127" s="25" t="str">
        <f t="shared" si="28"/>
        <v>NO</v>
      </c>
      <c r="I127" s="26">
        <f t="shared" si="29"/>
        <v>2850000</v>
      </c>
      <c r="J127" s="27">
        <v>2850000</v>
      </c>
      <c r="K127" s="25">
        <f t="shared" si="30"/>
        <v>0</v>
      </c>
      <c r="L127" s="28">
        <f t="shared" si="31"/>
        <v>45.70237331622835</v>
      </c>
    </row>
    <row r="128" spans="1:12" ht="12.75" customHeight="1">
      <c r="A128" s="17" t="s">
        <v>18</v>
      </c>
      <c r="B128" s="17">
        <v>67029</v>
      </c>
      <c r="C128" s="17">
        <v>1900000</v>
      </c>
      <c r="D128" s="17">
        <f t="shared" si="24"/>
        <v>9819788.092220517</v>
      </c>
      <c r="E128" s="24">
        <f t="shared" si="25"/>
        <v>4.168309522221325</v>
      </c>
      <c r="F128" s="25" t="str">
        <f t="shared" si="26"/>
        <v>NO</v>
      </c>
      <c r="G128" s="25" t="str">
        <f t="shared" si="27"/>
        <v>YES</v>
      </c>
      <c r="H128" s="25" t="str">
        <f t="shared" si="28"/>
        <v>NO</v>
      </c>
      <c r="I128" s="26">
        <f t="shared" si="29"/>
        <v>2850000</v>
      </c>
      <c r="J128" s="27">
        <v>2850000</v>
      </c>
      <c r="K128" s="25">
        <f t="shared" si="30"/>
        <v>0</v>
      </c>
      <c r="L128" s="28">
        <f t="shared" si="31"/>
        <v>42.51890972564114</v>
      </c>
    </row>
    <row r="129" spans="1:12" ht="12.75" customHeight="1">
      <c r="A129" s="17" t="s">
        <v>19</v>
      </c>
      <c r="B129" s="17">
        <v>80873</v>
      </c>
      <c r="C129" s="17">
        <v>1900000</v>
      </c>
      <c r="D129" s="17">
        <f t="shared" si="24"/>
        <v>11847942.269497529</v>
      </c>
      <c r="E129" s="24">
        <f t="shared" si="25"/>
        <v>5.235759089209226</v>
      </c>
      <c r="F129" s="25" t="str">
        <f t="shared" si="26"/>
        <v>NO</v>
      </c>
      <c r="G129" s="25" t="str">
        <f t="shared" si="27"/>
        <v>YES</v>
      </c>
      <c r="H129" s="25" t="str">
        <f t="shared" si="28"/>
        <v>NO</v>
      </c>
      <c r="I129" s="26">
        <f t="shared" si="29"/>
        <v>2850000</v>
      </c>
      <c r="J129" s="27">
        <v>2850000</v>
      </c>
      <c r="K129" s="25">
        <f t="shared" si="30"/>
        <v>0</v>
      </c>
      <c r="L129" s="28">
        <f t="shared" si="31"/>
        <v>35.240438712549306</v>
      </c>
    </row>
    <row r="130" spans="1:12" ht="12.75" customHeight="1">
      <c r="A130" s="17" t="s">
        <v>20</v>
      </c>
      <c r="B130" s="17">
        <v>84872</v>
      </c>
      <c r="C130" s="17">
        <v>1900000</v>
      </c>
      <c r="D130" s="17">
        <f t="shared" si="24"/>
        <v>12433798.131598856</v>
      </c>
      <c r="E130" s="24">
        <f t="shared" si="25"/>
        <v>5.544104279788872</v>
      </c>
      <c r="F130" s="25" t="str">
        <f t="shared" si="26"/>
        <v>NO</v>
      </c>
      <c r="G130" s="25" t="str">
        <f t="shared" si="27"/>
        <v>YES</v>
      </c>
      <c r="H130" s="25" t="str">
        <f t="shared" si="28"/>
        <v>NO</v>
      </c>
      <c r="I130" s="26">
        <f t="shared" si="29"/>
        <v>2850000</v>
      </c>
      <c r="J130" s="27">
        <v>2850000</v>
      </c>
      <c r="K130" s="25">
        <f t="shared" si="30"/>
        <v>0</v>
      </c>
      <c r="L130" s="28">
        <f t="shared" si="31"/>
        <v>33.57997926289</v>
      </c>
    </row>
    <row r="131" spans="1:12" ht="12.75" customHeight="1">
      <c r="A131" s="17" t="s">
        <v>21</v>
      </c>
      <c r="B131" s="17">
        <v>105010</v>
      </c>
      <c r="C131" s="17">
        <v>1900000</v>
      </c>
      <c r="D131" s="17">
        <f t="shared" si="24"/>
        <v>15384027.02657173</v>
      </c>
      <c r="E131" s="24">
        <f t="shared" si="25"/>
        <v>7.096856329774595</v>
      </c>
      <c r="F131" s="25" t="str">
        <f t="shared" si="26"/>
        <v>NO</v>
      </c>
      <c r="G131" s="25" t="str">
        <f t="shared" si="27"/>
        <v>YES</v>
      </c>
      <c r="H131" s="25" t="str">
        <f t="shared" si="28"/>
        <v>NO</v>
      </c>
      <c r="I131" s="26">
        <f t="shared" si="29"/>
        <v>2850000</v>
      </c>
      <c r="J131" s="27">
        <v>2850000</v>
      </c>
      <c r="K131" s="25">
        <f t="shared" si="30"/>
        <v>0</v>
      </c>
      <c r="L131" s="28">
        <f t="shared" si="31"/>
        <v>27.14027235501381</v>
      </c>
    </row>
    <row r="132" spans="1:12" ht="12.75" customHeight="1">
      <c r="A132" s="17" t="s">
        <v>22</v>
      </c>
      <c r="B132" s="17">
        <v>134203</v>
      </c>
      <c r="C132" s="17">
        <v>1900000</v>
      </c>
      <c r="D132" s="17">
        <f t="shared" si="24"/>
        <v>19660818.77008862</v>
      </c>
      <c r="E132" s="24">
        <f>(D132-C132)/C132</f>
        <v>9.347799352678221</v>
      </c>
      <c r="F132" s="25" t="str">
        <f t="shared" si="26"/>
        <v>NO</v>
      </c>
      <c r="G132" s="25" t="str">
        <f t="shared" si="27"/>
        <v>YES</v>
      </c>
      <c r="H132" s="25" t="str">
        <f t="shared" si="28"/>
        <v>NO</v>
      </c>
      <c r="I132" s="26">
        <f t="shared" si="29"/>
        <v>2850000</v>
      </c>
      <c r="J132" s="27">
        <v>2850000</v>
      </c>
      <c r="K132" s="25">
        <f>J132-I132</f>
        <v>0</v>
      </c>
      <c r="L132" s="28">
        <f t="shared" si="31"/>
        <v>21.236485026415206</v>
      </c>
    </row>
    <row r="133" spans="1:12" ht="13.5">
      <c r="A133" s="29" t="s">
        <v>23</v>
      </c>
      <c r="B133" s="30">
        <f>SUM(B3:B132)</f>
        <v>1858200</v>
      </c>
      <c r="C133" s="30">
        <f>SUM(C3:C132)</f>
        <v>150000000</v>
      </c>
      <c r="D133" s="30">
        <f>SUM(D3:D132)</f>
        <v>272227397.58856857</v>
      </c>
      <c r="E133" s="31" t="str">
        <f>IF(D133&gt;150000000,"HIGH",IF(D133&lt;149999000,"LOW","OK"))</f>
        <v>HIGH</v>
      </c>
      <c r="F133" s="30">
        <f aca="true" t="shared" si="32" ref="F133:K133">SUM(F3:F132)</f>
        <v>0</v>
      </c>
      <c r="G133" s="30">
        <f t="shared" si="32"/>
        <v>0</v>
      </c>
      <c r="H133" s="30">
        <f t="shared" si="32"/>
        <v>0</v>
      </c>
      <c r="I133" s="30">
        <f t="shared" si="32"/>
        <v>149999999.9998723</v>
      </c>
      <c r="J133" s="32">
        <f t="shared" si="32"/>
        <v>149999996</v>
      </c>
      <c r="K133" s="30">
        <f t="shared" si="32"/>
        <v>-3.9998723094759043</v>
      </c>
      <c r="L133" s="33"/>
    </row>
    <row r="134" spans="1:12" ht="13.5">
      <c r="A134" s="34" t="s">
        <v>24</v>
      </c>
      <c r="B134" s="35"/>
      <c r="C134" s="36"/>
      <c r="D134" s="36"/>
      <c r="E134" s="36"/>
      <c r="F134" s="36"/>
      <c r="G134" s="36"/>
      <c r="H134" s="36"/>
      <c r="I134" s="37" t="str">
        <f>IF(I133&gt;150000000,"HIGH",IF(I133&lt;149999990,"LOW","OK"))</f>
        <v>OK</v>
      </c>
      <c r="J134" s="38"/>
      <c r="K134" s="39"/>
      <c r="L134" s="40"/>
    </row>
  </sheetData>
  <mergeCells count="1">
    <mergeCell ref="F1:H1"/>
  </mergeCells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Arts</dc:creator>
  <cp:keywords/>
  <dc:description/>
  <cp:lastModifiedBy>Toby Austin</cp:lastModifiedBy>
  <dcterms:created xsi:type="dcterms:W3CDTF">2011-03-03T09:56:15Z</dcterms:created>
  <dcterms:modified xsi:type="dcterms:W3CDTF">2011-03-03T09:56:15Z</dcterms:modified>
  <cp:category/>
  <cp:version/>
  <cp:contentType/>
  <cp:contentStatus/>
</cp:coreProperties>
</file>